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εξαμηνο 5\υδρολογία\ergasthrio\"/>
    </mc:Choice>
  </mc:AlternateContent>
  <xr:revisionPtr revIDLastSave="0" documentId="13_ncr:1_{1939E22A-AD22-4FC8-9C5E-6ECDB1801586}" xr6:coauthVersionLast="45" xr6:coauthVersionMax="45" xr10:uidLastSave="{00000000-0000-0000-0000-000000000000}"/>
  <bookViews>
    <workbookView xWindow="14376" yWindow="0" windowWidth="8232" windowHeight="12360" xr2:uid="{09EA4F10-A255-4FA4-AC44-6CE0AEB5E248}"/>
  </bookViews>
  <sheets>
    <sheet name="Φύλλο1" sheetId="1" r:id="rId1"/>
  </sheets>
  <definedNames>
    <definedName name="_xlnm._FilterDatabase" localSheetId="0" hidden="1">Φύλλο1!$B$3:$B$37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3" i="1" l="1"/>
  <c r="W39" i="1"/>
  <c r="W40" i="1" s="1"/>
  <c r="W37" i="1"/>
  <c r="W29" i="1"/>
  <c r="W25" i="1"/>
  <c r="W19" i="1"/>
  <c r="W15" i="1"/>
  <c r="W11" i="1"/>
  <c r="AF18" i="1"/>
  <c r="AE17" i="1"/>
  <c r="AD17" i="1"/>
  <c r="AG10" i="1" l="1"/>
  <c r="AG11" i="1" s="1"/>
  <c r="AG12" i="1" s="1"/>
  <c r="AG13" i="1" s="1"/>
  <c r="AG14" i="1" s="1"/>
  <c r="AG15" i="1" s="1"/>
  <c r="AG16" i="1" s="1"/>
  <c r="AG9" i="1"/>
  <c r="L3" i="1"/>
  <c r="F3" i="1" s="1"/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F36" i="1" l="1"/>
  <c r="F4" i="1"/>
  <c r="F5" i="1"/>
  <c r="F6" i="1"/>
  <c r="F7" i="1"/>
  <c r="F9" i="1"/>
  <c r="F10" i="1"/>
  <c r="F11" i="1"/>
  <c r="F12" i="1"/>
  <c r="F13" i="1"/>
  <c r="F18" i="1"/>
  <c r="F19" i="1"/>
  <c r="F26" i="1"/>
  <c r="F27" i="1"/>
  <c r="F28" i="1"/>
  <c r="F30" i="1"/>
  <c r="F31" i="1"/>
  <c r="F35" i="1"/>
  <c r="O4" i="1"/>
  <c r="O5" i="1"/>
  <c r="K5" i="1" s="1"/>
  <c r="O6" i="1"/>
  <c r="K6" i="1" s="1"/>
  <c r="O7" i="1"/>
  <c r="O8" i="1"/>
  <c r="K8" i="1" s="1"/>
  <c r="O9" i="1"/>
  <c r="O10" i="1"/>
  <c r="O11" i="1"/>
  <c r="O12" i="1"/>
  <c r="O13" i="1"/>
  <c r="O14" i="1"/>
  <c r="O15" i="1"/>
  <c r="K15" i="1" s="1"/>
  <c r="O16" i="1"/>
  <c r="K16" i="1" s="1"/>
  <c r="O17" i="1"/>
  <c r="K17" i="1" s="1"/>
  <c r="O18" i="1"/>
  <c r="O19" i="1"/>
  <c r="O20" i="1"/>
  <c r="O21" i="1"/>
  <c r="O22" i="1"/>
  <c r="O23" i="1"/>
  <c r="K23" i="1" s="1"/>
  <c r="O24" i="1"/>
  <c r="K24" i="1" s="1"/>
  <c r="O25" i="1"/>
  <c r="O26" i="1"/>
  <c r="O27" i="1"/>
  <c r="O28" i="1"/>
  <c r="O29" i="1"/>
  <c r="O30" i="1"/>
  <c r="O31" i="1"/>
  <c r="O32" i="1"/>
  <c r="K32" i="1" s="1"/>
  <c r="O33" i="1"/>
  <c r="K33" i="1" s="1"/>
  <c r="O34" i="1"/>
  <c r="O35" i="1"/>
  <c r="O36" i="1"/>
  <c r="O37" i="1"/>
  <c r="O3" i="1"/>
  <c r="K3" i="1" s="1"/>
  <c r="F8" i="1"/>
  <c r="F14" i="1"/>
  <c r="F15" i="1"/>
  <c r="F16" i="1"/>
  <c r="F17" i="1"/>
  <c r="F24" i="1"/>
  <c r="F25" i="1"/>
  <c r="F32" i="1"/>
  <c r="F33" i="1"/>
  <c r="F34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" i="1"/>
  <c r="G6" i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P15" i="1" l="1"/>
  <c r="R15" i="1" s="1"/>
  <c r="S15" i="1" s="1"/>
  <c r="T15" i="1" s="1"/>
  <c r="V15" i="1" s="1"/>
  <c r="P32" i="1"/>
  <c r="R32" i="1" s="1"/>
  <c r="S32" i="1" s="1"/>
  <c r="T32" i="1" s="1"/>
  <c r="V32" i="1" s="1"/>
  <c r="K10" i="1"/>
  <c r="P10" i="1" s="1"/>
  <c r="R10" i="1" s="1"/>
  <c r="S10" i="1" s="1"/>
  <c r="T10" i="1" s="1"/>
  <c r="V10" i="1" s="1"/>
  <c r="K31" i="1"/>
  <c r="P31" i="1" s="1"/>
  <c r="R31" i="1" s="1"/>
  <c r="S31" i="1" s="1"/>
  <c r="T31" i="1" s="1"/>
  <c r="V31" i="1" s="1"/>
  <c r="K25" i="1"/>
  <c r="P25" i="1" s="1"/>
  <c r="R25" i="1" s="1"/>
  <c r="S25" i="1" s="1"/>
  <c r="T25" i="1" s="1"/>
  <c r="V25" i="1" s="1"/>
  <c r="K9" i="1"/>
  <c r="P9" i="1" s="1"/>
  <c r="R9" i="1" s="1"/>
  <c r="S9" i="1" s="1"/>
  <c r="T9" i="1" s="1"/>
  <c r="V9" i="1" s="1"/>
  <c r="K7" i="1"/>
  <c r="P7" i="1" s="1"/>
  <c r="R7" i="1" s="1"/>
  <c r="S7" i="1" s="1"/>
  <c r="T7" i="1" s="1"/>
  <c r="V7" i="1" s="1"/>
  <c r="K22" i="1"/>
  <c r="K14" i="1"/>
  <c r="P14" i="1" s="1"/>
  <c r="R14" i="1" s="1"/>
  <c r="S14" i="1" s="1"/>
  <c r="T14" i="1" s="1"/>
  <c r="V14" i="1" s="1"/>
  <c r="P6" i="1"/>
  <c r="R6" i="1" s="1"/>
  <c r="S6" i="1" s="1"/>
  <c r="T6" i="1" s="1"/>
  <c r="V6" i="1" s="1"/>
  <c r="P8" i="1"/>
  <c r="R8" i="1" s="1"/>
  <c r="S8" i="1" s="1"/>
  <c r="T8" i="1" s="1"/>
  <c r="V8" i="1" s="1"/>
  <c r="F23" i="1"/>
  <c r="P23" i="1" s="1"/>
  <c r="R23" i="1" s="1"/>
  <c r="S23" i="1" s="1"/>
  <c r="T23" i="1" s="1"/>
  <c r="V23" i="1" s="1"/>
  <c r="P5" i="1"/>
  <c r="R5" i="1" s="1"/>
  <c r="S5" i="1" s="1"/>
  <c r="T5" i="1" s="1"/>
  <c r="V5" i="1" s="1"/>
  <c r="K20" i="1"/>
  <c r="P24" i="1"/>
  <c r="R24" i="1" s="1"/>
  <c r="S24" i="1" s="1"/>
  <c r="T24" i="1" s="1"/>
  <c r="V24" i="1" s="1"/>
  <c r="P16" i="1"/>
  <c r="R16" i="1" s="1"/>
  <c r="S16" i="1" s="1"/>
  <c r="T16" i="1" s="1"/>
  <c r="V16" i="1" s="1"/>
  <c r="K29" i="1"/>
  <c r="K21" i="1"/>
  <c r="K30" i="1"/>
  <c r="P30" i="1" s="1"/>
  <c r="R30" i="1" s="1"/>
  <c r="S30" i="1" s="1"/>
  <c r="T30" i="1" s="1"/>
  <c r="V30" i="1" s="1"/>
  <c r="K37" i="1"/>
  <c r="P17" i="1"/>
  <c r="R17" i="1" s="1"/>
  <c r="S17" i="1" s="1"/>
  <c r="T17" i="1" s="1"/>
  <c r="V17" i="1" s="1"/>
  <c r="F22" i="1"/>
  <c r="K34" i="1"/>
  <c r="P34" i="1" s="1"/>
  <c r="R34" i="1" s="1"/>
  <c r="S34" i="1" s="1"/>
  <c r="T34" i="1" s="1"/>
  <c r="V34" i="1" s="1"/>
  <c r="P33" i="1"/>
  <c r="R33" i="1" s="1"/>
  <c r="S33" i="1" s="1"/>
  <c r="T33" i="1" s="1"/>
  <c r="V33" i="1" s="1"/>
  <c r="F37" i="1"/>
  <c r="F29" i="1"/>
  <c r="F20" i="1"/>
  <c r="K28" i="1"/>
  <c r="P28" i="1" s="1"/>
  <c r="R28" i="1" s="1"/>
  <c r="S28" i="1" s="1"/>
  <c r="T28" i="1" s="1"/>
  <c r="V28" i="1" s="1"/>
  <c r="K18" i="1"/>
  <c r="P18" i="1" s="1"/>
  <c r="R18" i="1" s="1"/>
  <c r="S18" i="1" s="1"/>
  <c r="T18" i="1" s="1"/>
  <c r="V18" i="1" s="1"/>
  <c r="K12" i="1"/>
  <c r="P12" i="1" s="1"/>
  <c r="R12" i="1" s="1"/>
  <c r="S12" i="1" s="1"/>
  <c r="T12" i="1" s="1"/>
  <c r="V12" i="1" s="1"/>
  <c r="K36" i="1"/>
  <c r="P36" i="1" s="1"/>
  <c r="R36" i="1" s="1"/>
  <c r="S36" i="1" s="1"/>
  <c r="T36" i="1" s="1"/>
  <c r="V36" i="1" s="1"/>
  <c r="F21" i="1"/>
  <c r="K26" i="1"/>
  <c r="P26" i="1" s="1"/>
  <c r="R26" i="1" s="1"/>
  <c r="S26" i="1" s="1"/>
  <c r="T26" i="1" s="1"/>
  <c r="V26" i="1" s="1"/>
  <c r="K13" i="1"/>
  <c r="P13" i="1" s="1"/>
  <c r="R13" i="1" s="1"/>
  <c r="S13" i="1" s="1"/>
  <c r="T13" i="1" s="1"/>
  <c r="V13" i="1" s="1"/>
  <c r="K4" i="1"/>
  <c r="P4" i="1" s="1"/>
  <c r="R4" i="1" s="1"/>
  <c r="S4" i="1" s="1"/>
  <c r="T4" i="1" s="1"/>
  <c r="V4" i="1" s="1"/>
  <c r="K35" i="1"/>
  <c r="P35" i="1" s="1"/>
  <c r="R35" i="1" s="1"/>
  <c r="S35" i="1" s="1"/>
  <c r="T35" i="1" s="1"/>
  <c r="V35" i="1" s="1"/>
  <c r="K27" i="1"/>
  <c r="P27" i="1" s="1"/>
  <c r="R27" i="1" s="1"/>
  <c r="S27" i="1" s="1"/>
  <c r="T27" i="1" s="1"/>
  <c r="V27" i="1" s="1"/>
  <c r="K19" i="1"/>
  <c r="P19" i="1" s="1"/>
  <c r="R19" i="1" s="1"/>
  <c r="S19" i="1" s="1"/>
  <c r="T19" i="1" s="1"/>
  <c r="V19" i="1" s="1"/>
  <c r="K11" i="1"/>
  <c r="P11" i="1" s="1"/>
  <c r="R11" i="1" s="1"/>
  <c r="S11" i="1" s="1"/>
  <c r="T11" i="1" s="1"/>
  <c r="V11" i="1" s="1"/>
  <c r="P3" i="1"/>
  <c r="R3" i="1" s="1"/>
  <c r="S3" i="1" s="1"/>
  <c r="T3" i="1" s="1"/>
  <c r="V3" i="1" s="1"/>
  <c r="Y19" i="1" l="1"/>
  <c r="W7" i="1"/>
  <c r="Y37" i="1"/>
  <c r="Y15" i="1"/>
  <c r="Y11" i="1"/>
  <c r="Y29" i="1"/>
  <c r="P29" i="1"/>
  <c r="R29" i="1" s="1"/>
  <c r="S29" i="1" s="1"/>
  <c r="T29" i="1" s="1"/>
  <c r="V29" i="1" s="1"/>
  <c r="P37" i="1"/>
  <c r="R37" i="1" s="1"/>
  <c r="S37" i="1" s="1"/>
  <c r="T37" i="1" s="1"/>
  <c r="V37" i="1" s="1"/>
  <c r="P22" i="1"/>
  <c r="R22" i="1" s="1"/>
  <c r="S22" i="1" s="1"/>
  <c r="T22" i="1" s="1"/>
  <c r="V22" i="1" s="1"/>
  <c r="P20" i="1"/>
  <c r="R20" i="1" s="1"/>
  <c r="S20" i="1" s="1"/>
  <c r="T20" i="1" s="1"/>
  <c r="V20" i="1" s="1"/>
  <c r="P21" i="1"/>
  <c r="R21" i="1" s="1"/>
  <c r="S21" i="1" s="1"/>
  <c r="T21" i="1" s="1"/>
  <c r="V21" i="1" s="1"/>
  <c r="Y25" i="1" l="1"/>
  <c r="Y39" i="1" s="1"/>
  <c r="Y33" i="1"/>
</calcChain>
</file>

<file path=xl/sharedStrings.xml><?xml version="1.0" encoding="utf-8"?>
<sst xmlns="http://schemas.openxmlformats.org/spreadsheetml/2006/main" count="33" uniqueCount="31">
  <si>
    <t>Π2: ΜΕΤΕΩΡΟΛΟΓΙΚΑ ΔΕΔΟΜΕΝΑ</t>
  </si>
  <si>
    <t>Ημερομηνία (Μήνας/Ημέρα/Έτος)</t>
  </si>
  <si>
    <r>
      <t>Μέση θερμοκρασία (</t>
    </r>
    <r>
      <rPr>
        <vertAlign val="superscript"/>
        <sz val="10"/>
        <color rgb="FF000000"/>
        <rFont val="Calibri"/>
        <family val="2"/>
        <charset val="161"/>
      </rPr>
      <t xml:space="preserve">o </t>
    </r>
    <r>
      <rPr>
        <sz val="10"/>
        <color rgb="FF000000"/>
        <rFont val="Calibri"/>
        <family val="2"/>
        <charset val="161"/>
      </rPr>
      <t>C)</t>
    </r>
  </si>
  <si>
    <t>Μέση ταχύτητα ανέμου (στα 2μ)</t>
  </si>
  <si>
    <t>Ολική καθαρή ενέργεια ακτινοβολίας (KJ/(m2 d))</t>
  </si>
  <si>
    <t>Σχετική Υγρασία (%)</t>
  </si>
  <si>
    <t>Δ</t>
  </si>
  <si>
    <t>γ</t>
  </si>
  <si>
    <t>Rn</t>
  </si>
  <si>
    <t>λ</t>
  </si>
  <si>
    <t>Fu</t>
  </si>
  <si>
    <t>D</t>
  </si>
  <si>
    <r>
      <t>e</t>
    </r>
    <r>
      <rPr>
        <sz val="8"/>
        <color rgb="FF000000"/>
        <rFont val="Calibri"/>
        <family val="2"/>
        <charset val="161"/>
      </rPr>
      <t>s</t>
    </r>
  </si>
  <si>
    <t>T</t>
  </si>
  <si>
    <t>u2</t>
  </si>
  <si>
    <t>U</t>
  </si>
  <si>
    <t>ET</t>
  </si>
  <si>
    <t>ΕΤ ΑΝΑ 4 ΜΕΡΕΣ</t>
  </si>
  <si>
    <t>Νέα άδρευση</t>
  </si>
  <si>
    <t xml:space="preserve"> </t>
  </si>
  <si>
    <t>ET φυτού διορθ(kg/m^2/d)</t>
  </si>
  <si>
    <t>ET φυτού διορθ(m/d)</t>
  </si>
  <si>
    <t>ET φυτού διορθ(m^3/d)</t>
  </si>
  <si>
    <t>ΕΤ φυτού διορθ(lt/d)</t>
  </si>
  <si>
    <t>Άδρευση(lt)</t>
  </si>
  <si>
    <t>αδρευση εκ</t>
  </si>
  <si>
    <t>Π1: ΔΕΔΟΜΕΝΑ ΑΡΔΕΥΣΗΣ</t>
  </si>
  <si>
    <t>Ημερομηνία</t>
  </si>
  <si>
    <t>Άρδευση (lt)</t>
  </si>
  <si>
    <t>ΕΤ ανα 4 μερες</t>
  </si>
  <si>
    <t>ετ αθροιστικο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</si>
</sst>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b/>
      <sz val="10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  <font>
      <vertAlign val="superscript"/>
      <sz val="10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sz val="8"/>
      <name val="Calibri"/>
      <family val="2"/>
      <charset val="161"/>
      <scheme val="minor"/>
    </font>
    <font>
      <b/>
      <sz val="11.5"/>
      <color theme="1"/>
      <name val="Calibri"/>
      <family val="2"/>
      <charset val="161"/>
    </font>
    <font>
      <sz val="11.5"/>
      <color rgb="FF000000"/>
      <name val="Calibri"/>
      <family val="2"/>
      <charset val="161"/>
    </font>
    <font>
      <sz val="11"/>
      <color rgb="FF0000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/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0" fillId="4" borderId="2" xfId="0" applyFill="1" applyBorder="1"/>
    <xf numFmtId="14" fontId="2" fillId="5" borderId="0" xfId="0" applyNumberFormat="1" applyFont="1" applyFill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0" fillId="6" borderId="2" xfId="0" applyFill="1" applyBorder="1"/>
    <xf numFmtId="14" fontId="7" fillId="6" borderId="2" xfId="0" applyNumberFormat="1" applyFont="1" applyFill="1" applyBorder="1" applyAlignment="1">
      <alignment horizontal="right" vertical="center"/>
    </xf>
    <xf numFmtId="0" fontId="8" fillId="6" borderId="2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Φύλλο1!$X$2</c:f>
              <c:strCache>
                <c:ptCount val="1"/>
                <c:pt idx="0">
                  <c:v>Άδρευση(lt)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Φύλλο1!$U$3:$U$37</c:f>
              <c:numCache>
                <c:formatCode>m/d/yyyy</c:formatCode>
                <c:ptCount val="35"/>
                <c:pt idx="0">
                  <c:v>44040</c:v>
                </c:pt>
                <c:pt idx="1">
                  <c:v>44041</c:v>
                </c:pt>
                <c:pt idx="2">
                  <c:v>44042</c:v>
                </c:pt>
                <c:pt idx="3">
                  <c:v>44043</c:v>
                </c:pt>
                <c:pt idx="4">
                  <c:v>44044</c:v>
                </c:pt>
                <c:pt idx="5">
                  <c:v>44045</c:v>
                </c:pt>
                <c:pt idx="6">
                  <c:v>44046</c:v>
                </c:pt>
                <c:pt idx="7">
                  <c:v>44047</c:v>
                </c:pt>
                <c:pt idx="8">
                  <c:v>44048</c:v>
                </c:pt>
                <c:pt idx="9">
                  <c:v>44049</c:v>
                </c:pt>
                <c:pt idx="10">
                  <c:v>44050</c:v>
                </c:pt>
                <c:pt idx="11">
                  <c:v>44051</c:v>
                </c:pt>
                <c:pt idx="12">
                  <c:v>44052</c:v>
                </c:pt>
                <c:pt idx="13">
                  <c:v>44053</c:v>
                </c:pt>
                <c:pt idx="14">
                  <c:v>44054</c:v>
                </c:pt>
                <c:pt idx="15">
                  <c:v>44055</c:v>
                </c:pt>
                <c:pt idx="16">
                  <c:v>44056</c:v>
                </c:pt>
                <c:pt idx="17">
                  <c:v>44057</c:v>
                </c:pt>
                <c:pt idx="18">
                  <c:v>44058</c:v>
                </c:pt>
                <c:pt idx="19">
                  <c:v>44059</c:v>
                </c:pt>
                <c:pt idx="20">
                  <c:v>44060</c:v>
                </c:pt>
                <c:pt idx="21">
                  <c:v>44061</c:v>
                </c:pt>
                <c:pt idx="22">
                  <c:v>44062</c:v>
                </c:pt>
                <c:pt idx="23">
                  <c:v>44063</c:v>
                </c:pt>
                <c:pt idx="24">
                  <c:v>44064</c:v>
                </c:pt>
                <c:pt idx="25">
                  <c:v>44065</c:v>
                </c:pt>
                <c:pt idx="26">
                  <c:v>44066</c:v>
                </c:pt>
                <c:pt idx="27">
                  <c:v>44067</c:v>
                </c:pt>
                <c:pt idx="28">
                  <c:v>44068</c:v>
                </c:pt>
                <c:pt idx="29">
                  <c:v>44069</c:v>
                </c:pt>
                <c:pt idx="30">
                  <c:v>44070</c:v>
                </c:pt>
                <c:pt idx="31">
                  <c:v>44071</c:v>
                </c:pt>
                <c:pt idx="32">
                  <c:v>44072</c:v>
                </c:pt>
                <c:pt idx="33">
                  <c:v>44073</c:v>
                </c:pt>
                <c:pt idx="34">
                  <c:v>44074</c:v>
                </c:pt>
              </c:numCache>
            </c:numRef>
          </c:cat>
          <c:val>
            <c:numRef>
              <c:f>Φύλλο1!$X$3:$X$37</c:f>
              <c:numCache>
                <c:formatCode>General</c:formatCode>
                <c:ptCount val="35"/>
                <c:pt idx="4">
                  <c:v>296</c:v>
                </c:pt>
                <c:pt idx="8">
                  <c:v>188</c:v>
                </c:pt>
                <c:pt idx="12">
                  <c:v>644</c:v>
                </c:pt>
                <c:pt idx="16">
                  <c:v>216</c:v>
                </c:pt>
                <c:pt idx="22">
                  <c:v>252</c:v>
                </c:pt>
                <c:pt idx="26">
                  <c:v>256</c:v>
                </c:pt>
                <c:pt idx="30">
                  <c:v>252</c:v>
                </c:pt>
                <c:pt idx="34">
                  <c:v>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A-4B7E-B5E0-586F7DC8F4F7}"/>
            </c:ext>
          </c:extLst>
        </c:ser>
        <c:ser>
          <c:idx val="1"/>
          <c:order val="1"/>
          <c:tx>
            <c:strRef>
              <c:f>Φύλλο1!$W$2</c:f>
              <c:strCache>
                <c:ptCount val="1"/>
                <c:pt idx="0">
                  <c:v>ΕΤ ΑΝΑ 4 ΜΕΡΕΣ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Φύλλο1!$W$3:$W$37</c:f>
              <c:numCache>
                <c:formatCode>General</c:formatCode>
                <c:ptCount val="35"/>
                <c:pt idx="4">
                  <c:v>265.9820195519718</c:v>
                </c:pt>
                <c:pt idx="8">
                  <c:v>243.62062152564516</c:v>
                </c:pt>
                <c:pt idx="12">
                  <c:v>250.19426916682809</c:v>
                </c:pt>
                <c:pt idx="16">
                  <c:v>262.3296603751545</c:v>
                </c:pt>
                <c:pt idx="22">
                  <c:v>365.89801384831725</c:v>
                </c:pt>
                <c:pt idx="26">
                  <c:v>237.26498156130404</c:v>
                </c:pt>
                <c:pt idx="30">
                  <c:v>232.65040605321136</c:v>
                </c:pt>
                <c:pt idx="34">
                  <c:v>229.06219269037237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2A-4B7E-B5E0-586F7DC8F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4653776"/>
        <c:axId val="554657056"/>
      </c:barChart>
      <c:dateAx>
        <c:axId val="55465377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4657056"/>
        <c:crosses val="autoZero"/>
        <c:auto val="1"/>
        <c:lblOffset val="100"/>
        <c:baseTimeUnit val="days"/>
      </c:dateAx>
      <c:valAx>
        <c:axId val="554657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4653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Φύλλο1!$V$2</c:f>
              <c:strCache>
                <c:ptCount val="1"/>
                <c:pt idx="0">
                  <c:v>ΕΤ φυτού διορθ(lt/d)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Φύλλο1!$U$3:$U$37</c:f>
              <c:numCache>
                <c:formatCode>m/d/yyyy</c:formatCode>
                <c:ptCount val="35"/>
                <c:pt idx="0">
                  <c:v>44040</c:v>
                </c:pt>
                <c:pt idx="1">
                  <c:v>44041</c:v>
                </c:pt>
                <c:pt idx="2">
                  <c:v>44042</c:v>
                </c:pt>
                <c:pt idx="3">
                  <c:v>44043</c:v>
                </c:pt>
                <c:pt idx="4">
                  <c:v>44044</c:v>
                </c:pt>
                <c:pt idx="5">
                  <c:v>44045</c:v>
                </c:pt>
                <c:pt idx="6">
                  <c:v>44046</c:v>
                </c:pt>
                <c:pt idx="7">
                  <c:v>44047</c:v>
                </c:pt>
                <c:pt idx="8">
                  <c:v>44048</c:v>
                </c:pt>
                <c:pt idx="9">
                  <c:v>44049</c:v>
                </c:pt>
                <c:pt idx="10">
                  <c:v>44050</c:v>
                </c:pt>
                <c:pt idx="11">
                  <c:v>44051</c:v>
                </c:pt>
                <c:pt idx="12">
                  <c:v>44052</c:v>
                </c:pt>
                <c:pt idx="13">
                  <c:v>44053</c:v>
                </c:pt>
                <c:pt idx="14">
                  <c:v>44054</c:v>
                </c:pt>
                <c:pt idx="15">
                  <c:v>44055</c:v>
                </c:pt>
                <c:pt idx="16">
                  <c:v>44056</c:v>
                </c:pt>
                <c:pt idx="17">
                  <c:v>44057</c:v>
                </c:pt>
                <c:pt idx="18">
                  <c:v>44058</c:v>
                </c:pt>
                <c:pt idx="19">
                  <c:v>44059</c:v>
                </c:pt>
                <c:pt idx="20">
                  <c:v>44060</c:v>
                </c:pt>
                <c:pt idx="21">
                  <c:v>44061</c:v>
                </c:pt>
                <c:pt idx="22">
                  <c:v>44062</c:v>
                </c:pt>
                <c:pt idx="23">
                  <c:v>44063</c:v>
                </c:pt>
                <c:pt idx="24">
                  <c:v>44064</c:v>
                </c:pt>
                <c:pt idx="25">
                  <c:v>44065</c:v>
                </c:pt>
                <c:pt idx="26">
                  <c:v>44066</c:v>
                </c:pt>
                <c:pt idx="27">
                  <c:v>44067</c:v>
                </c:pt>
                <c:pt idx="28">
                  <c:v>44068</c:v>
                </c:pt>
                <c:pt idx="29">
                  <c:v>44069</c:v>
                </c:pt>
                <c:pt idx="30">
                  <c:v>44070</c:v>
                </c:pt>
                <c:pt idx="31">
                  <c:v>44071</c:v>
                </c:pt>
                <c:pt idx="32">
                  <c:v>44072</c:v>
                </c:pt>
                <c:pt idx="33">
                  <c:v>44073</c:v>
                </c:pt>
                <c:pt idx="34">
                  <c:v>44074</c:v>
                </c:pt>
              </c:numCache>
            </c:numRef>
          </c:cat>
          <c:val>
            <c:numRef>
              <c:f>Φύλλο1!$V$3:$V$37</c:f>
              <c:numCache>
                <c:formatCode>General</c:formatCode>
                <c:ptCount val="35"/>
                <c:pt idx="0">
                  <c:v>66.489870458503361</c:v>
                </c:pt>
                <c:pt idx="1">
                  <c:v>65.839685618037365</c:v>
                </c:pt>
                <c:pt idx="2">
                  <c:v>66.707204933949896</c:v>
                </c:pt>
                <c:pt idx="3">
                  <c:v>66.945258541481209</c:v>
                </c:pt>
                <c:pt idx="4">
                  <c:v>70.388239597689861</c:v>
                </c:pt>
                <c:pt idx="5">
                  <c:v>68.579567988409835</c:v>
                </c:pt>
                <c:pt idx="6">
                  <c:v>67.736582940219193</c:v>
                </c:pt>
                <c:pt idx="7">
                  <c:v>43.620232724179701</c:v>
                </c:pt>
                <c:pt idx="8">
                  <c:v>63.684237872836448</c:v>
                </c:pt>
                <c:pt idx="9">
                  <c:v>53.395294672359547</c:v>
                </c:pt>
                <c:pt idx="10">
                  <c:v>66.605555404088065</c:v>
                </c:pt>
                <c:pt idx="11">
                  <c:v>70.082553422984404</c:v>
                </c:pt>
                <c:pt idx="12">
                  <c:v>60.11086566739607</c:v>
                </c:pt>
                <c:pt idx="13">
                  <c:v>67.071964991554026</c:v>
                </c:pt>
                <c:pt idx="14">
                  <c:v>66.838133560430776</c:v>
                </c:pt>
                <c:pt idx="15">
                  <c:v>63.303531325485245</c:v>
                </c:pt>
                <c:pt idx="16">
                  <c:v>65.116030497684449</c:v>
                </c:pt>
                <c:pt idx="17">
                  <c:v>65.835759070059439</c:v>
                </c:pt>
                <c:pt idx="18">
                  <c:v>60.010446162831229</c:v>
                </c:pt>
                <c:pt idx="19">
                  <c:v>59.895121694180972</c:v>
                </c:pt>
                <c:pt idx="20">
                  <c:v>59.634867251133898</c:v>
                </c:pt>
                <c:pt idx="21">
                  <c:v>56.644342325264923</c:v>
                </c:pt>
                <c:pt idx="22">
                  <c:v>63.877477344846817</c:v>
                </c:pt>
                <c:pt idx="23">
                  <c:v>55.875961497196442</c:v>
                </c:pt>
                <c:pt idx="24">
                  <c:v>58.765575473425869</c:v>
                </c:pt>
                <c:pt idx="25">
                  <c:v>61.605402737400937</c:v>
                </c:pt>
                <c:pt idx="26">
                  <c:v>61.018041853280785</c:v>
                </c:pt>
                <c:pt idx="27">
                  <c:v>59.983284697801295</c:v>
                </c:pt>
                <c:pt idx="28">
                  <c:v>60.090019894473947</c:v>
                </c:pt>
                <c:pt idx="29">
                  <c:v>54.925339370571045</c:v>
                </c:pt>
                <c:pt idx="30">
                  <c:v>57.651762090365089</c:v>
                </c:pt>
                <c:pt idx="31">
                  <c:v>56.145210861463724</c:v>
                </c:pt>
                <c:pt idx="32">
                  <c:v>55.430085677955297</c:v>
                </c:pt>
                <c:pt idx="33">
                  <c:v>63.249275035466525</c:v>
                </c:pt>
                <c:pt idx="34">
                  <c:v>54.237621115486824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4-41E8-8188-15BE23EDF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1308784"/>
        <c:axId val="531305504"/>
      </c:lineChart>
      <c:dateAx>
        <c:axId val="53130878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305504"/>
        <c:crosses val="autoZero"/>
        <c:auto val="1"/>
        <c:lblOffset val="100"/>
        <c:baseTimeUnit val="days"/>
      </c:dateAx>
      <c:valAx>
        <c:axId val="53130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30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Φύλλο1!$AF$8</c:f>
              <c:strCache>
                <c:ptCount val="1"/>
                <c:pt idx="0">
                  <c:v>αδρευση εκ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Φύλλο1!$AC$9:$AC$16</c:f>
              <c:numCache>
                <c:formatCode>m/d/yyyy</c:formatCode>
                <c:ptCount val="8"/>
                <c:pt idx="0">
                  <c:v>44044</c:v>
                </c:pt>
                <c:pt idx="1">
                  <c:v>44048</c:v>
                </c:pt>
                <c:pt idx="2">
                  <c:v>44052</c:v>
                </c:pt>
                <c:pt idx="3">
                  <c:v>44056</c:v>
                </c:pt>
                <c:pt idx="4">
                  <c:v>44062</c:v>
                </c:pt>
                <c:pt idx="5">
                  <c:v>44066</c:v>
                </c:pt>
                <c:pt idx="6">
                  <c:v>44070</c:v>
                </c:pt>
                <c:pt idx="7">
                  <c:v>44074</c:v>
                </c:pt>
              </c:numCache>
            </c:numRef>
          </c:cat>
          <c:val>
            <c:numRef>
              <c:f>Φύλλο1!$AF$9:$AF$16</c:f>
              <c:numCache>
                <c:formatCode>General</c:formatCode>
                <c:ptCount val="8"/>
                <c:pt idx="0">
                  <c:v>296</c:v>
                </c:pt>
                <c:pt idx="1">
                  <c:v>484</c:v>
                </c:pt>
                <c:pt idx="2">
                  <c:v>1128</c:v>
                </c:pt>
                <c:pt idx="3">
                  <c:v>1344</c:v>
                </c:pt>
                <c:pt idx="4">
                  <c:v>1596</c:v>
                </c:pt>
                <c:pt idx="5">
                  <c:v>1852</c:v>
                </c:pt>
                <c:pt idx="6">
                  <c:v>2104</c:v>
                </c:pt>
                <c:pt idx="7">
                  <c:v>2412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AF-40DD-B927-CDF354AF6EBF}"/>
            </c:ext>
          </c:extLst>
        </c:ser>
        <c:ser>
          <c:idx val="1"/>
          <c:order val="1"/>
          <c:tx>
            <c:strRef>
              <c:f>Φύλλο1!$AG$8</c:f>
              <c:strCache>
                <c:ptCount val="1"/>
                <c:pt idx="0">
                  <c:v>ετ αθροιστικο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Φύλλο1!$AG$9:$AG$16</c:f>
              <c:numCache>
                <c:formatCode>General</c:formatCode>
                <c:ptCount val="8"/>
                <c:pt idx="0">
                  <c:v>265.9820196</c:v>
                </c:pt>
                <c:pt idx="1">
                  <c:v>516.30664290000004</c:v>
                </c:pt>
                <c:pt idx="2">
                  <c:v>770.07428430000004</c:v>
                </c:pt>
                <c:pt idx="3">
                  <c:v>1027.3987798000001</c:v>
                </c:pt>
                <c:pt idx="4">
                  <c:v>1394.5353468000001</c:v>
                </c:pt>
                <c:pt idx="5">
                  <c:v>1634.6597639000001</c:v>
                </c:pt>
                <c:pt idx="6">
                  <c:v>1870.6764497000001</c:v>
                </c:pt>
                <c:pt idx="7">
                  <c:v>2103.1527834000003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AF-40DD-B927-CDF354AF6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5152680"/>
        <c:axId val="425154320"/>
      </c:lineChart>
      <c:dateAx>
        <c:axId val="42515268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154320"/>
        <c:crosses val="autoZero"/>
        <c:auto val="1"/>
        <c:lblOffset val="100"/>
        <c:baseTimeUnit val="days"/>
      </c:dateAx>
      <c:valAx>
        <c:axId val="42515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152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477079</xdr:colOff>
      <xdr:row>42</xdr:row>
      <xdr:rowOff>33131</xdr:rowOff>
    </xdr:from>
    <xdr:to>
      <xdr:col>19</xdr:col>
      <xdr:colOff>410818</xdr:colOff>
      <xdr:row>56</xdr:row>
      <xdr:rowOff>178905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id="{24510999-CC49-4B4A-9BDC-480F14EC63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463827</xdr:colOff>
      <xdr:row>41</xdr:row>
      <xdr:rowOff>86138</xdr:rowOff>
    </xdr:from>
    <xdr:to>
      <xdr:col>12</xdr:col>
      <xdr:colOff>119271</xdr:colOff>
      <xdr:row>56</xdr:row>
      <xdr:rowOff>92764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DB73F805-A6A5-4DE3-8691-60BA18429F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106018</xdr:colOff>
      <xdr:row>19</xdr:row>
      <xdr:rowOff>125896</xdr:rowOff>
    </xdr:from>
    <xdr:to>
      <xdr:col>31</xdr:col>
      <xdr:colOff>682488</xdr:colOff>
      <xdr:row>34</xdr:row>
      <xdr:rowOff>86139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FBE7D571-3D3B-45C1-B0BF-684CE5AFF3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E71D7-30CF-4388-92EF-18B6A1F60A8B}">
  <dimension ref="A1:AG40"/>
  <sheetViews>
    <sheetView tabSelected="1" topLeftCell="V17" zoomScale="115" zoomScaleNormal="115" workbookViewId="0">
      <selection activeCell="W37" sqref="W37"/>
    </sheetView>
  </sheetViews>
  <sheetFormatPr defaultRowHeight="14.4" x14ac:dyDescent="0.3"/>
  <cols>
    <col min="1" max="1" width="39.5546875" style="5" customWidth="1"/>
    <col min="2" max="2" width="32.44140625" customWidth="1"/>
    <col min="3" max="3" width="28.109375" customWidth="1"/>
    <col min="4" max="4" width="46.77734375" customWidth="1"/>
    <col min="5" max="5" width="40.6640625" customWidth="1"/>
    <col min="12" max="12" width="27.21875" customWidth="1"/>
    <col min="17" max="17" width="28.77734375" customWidth="1"/>
    <col min="18" max="18" width="21.109375" customWidth="1"/>
    <col min="19" max="19" width="17.6640625" customWidth="1"/>
    <col min="20" max="20" width="17.44140625" customWidth="1"/>
    <col min="21" max="21" width="28.77734375" customWidth="1"/>
    <col min="22" max="23" width="16.77734375" customWidth="1"/>
    <col min="24" max="24" width="14" customWidth="1"/>
    <col min="25" max="25" width="16.88671875" customWidth="1"/>
    <col min="29" max="29" width="15.44140625" customWidth="1"/>
    <col min="30" max="30" width="19.6640625" customWidth="1"/>
    <col min="31" max="31" width="14.21875" customWidth="1"/>
    <col min="32" max="32" width="19.77734375" customWidth="1"/>
    <col min="33" max="33" width="15.21875" customWidth="1"/>
  </cols>
  <sheetData>
    <row r="1" spans="1:33" s="7" customFormat="1" x14ac:dyDescent="0.3">
      <c r="A1" s="19" t="s">
        <v>0</v>
      </c>
      <c r="B1" s="19"/>
      <c r="C1" s="19"/>
      <c r="D1" s="19"/>
      <c r="E1" s="19"/>
      <c r="F1" s="6" t="s">
        <v>19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13"/>
    </row>
    <row r="2" spans="1:33" s="9" customFormat="1" ht="15" x14ac:dyDescent="0.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</v>
      </c>
      <c r="R2" s="8" t="s">
        <v>20</v>
      </c>
      <c r="S2" s="8" t="s">
        <v>21</v>
      </c>
      <c r="T2" s="8" t="s">
        <v>22</v>
      </c>
      <c r="U2" s="8" t="s">
        <v>1</v>
      </c>
      <c r="V2" s="8" t="s">
        <v>23</v>
      </c>
      <c r="W2" s="8" t="s">
        <v>17</v>
      </c>
      <c r="X2" s="8" t="s">
        <v>24</v>
      </c>
      <c r="Y2" s="14" t="s">
        <v>18</v>
      </c>
      <c r="Z2" s="10"/>
      <c r="AA2" s="10"/>
      <c r="AB2" s="10"/>
      <c r="AC2" s="10"/>
      <c r="AD2" s="10"/>
      <c r="AE2" s="10"/>
    </row>
    <row r="3" spans="1:33" x14ac:dyDescent="0.3">
      <c r="A3" s="3">
        <v>44040</v>
      </c>
      <c r="B3" s="1">
        <v>25.3</v>
      </c>
      <c r="C3" s="1">
        <v>1.1000000000000001</v>
      </c>
      <c r="D3" s="1">
        <v>24949.200000000001</v>
      </c>
      <c r="E3" s="1">
        <v>63.9</v>
      </c>
      <c r="F3">
        <f>(4098*L3)/((M3+237.3)^2)</f>
        <v>1.917040081808745</v>
      </c>
      <c r="G3">
        <v>0.67</v>
      </c>
      <c r="H3" s="1">
        <v>24949.200000000001</v>
      </c>
      <c r="I3">
        <f>2501-2.361*M3</f>
        <v>2441.2667000000001</v>
      </c>
      <c r="J3">
        <f>0.26*(1+(0.54*N3))</f>
        <v>0.41444000000000003</v>
      </c>
      <c r="K3">
        <f>L3-(O3*L3)</f>
        <v>11.645439530300266</v>
      </c>
      <c r="L3">
        <f>6.11*EXP(17.27*M3/(M3+237.3))</f>
        <v>32.25883526398966</v>
      </c>
      <c r="M3" s="1">
        <v>25.3</v>
      </c>
      <c r="N3" s="1">
        <v>1.1000000000000001</v>
      </c>
      <c r="O3">
        <f>E3/100</f>
        <v>0.63900000000000001</v>
      </c>
      <c r="P3">
        <f>F3/(F3+G3)*(H3/I3)+G3/(F3+G3)*J3*K3</f>
        <v>8.8229658251729521</v>
      </c>
      <c r="Q3" s="3">
        <v>44040</v>
      </c>
      <c r="R3">
        <f>P3*(3/5)</f>
        <v>5.2937794951037711</v>
      </c>
      <c r="S3">
        <f>R3/1000</f>
        <v>5.2937794951037707E-3</v>
      </c>
      <c r="T3">
        <f t="shared" ref="T3:T37" si="0">S3*(3.14*4)</f>
        <v>6.6489870458503367E-2</v>
      </c>
      <c r="U3" s="3">
        <v>44040</v>
      </c>
      <c r="V3">
        <f>T3*1000</f>
        <v>66.489870458503361</v>
      </c>
    </row>
    <row r="4" spans="1:33" x14ac:dyDescent="0.3">
      <c r="A4" s="3">
        <v>44041</v>
      </c>
      <c r="B4" s="1">
        <v>24.6</v>
      </c>
      <c r="C4" s="1">
        <v>1.2</v>
      </c>
      <c r="D4" s="1">
        <v>25158</v>
      </c>
      <c r="E4" s="1">
        <v>66.599999999999994</v>
      </c>
      <c r="F4">
        <f t="shared" ref="F4:F37" si="1">(4098*L4)/((M4+237.3)^2)</f>
        <v>1.8485639467478181</v>
      </c>
      <c r="G4">
        <v>0.67</v>
      </c>
      <c r="H4" s="1">
        <v>25158</v>
      </c>
      <c r="I4">
        <f t="shared" ref="I4:I37" si="2">2501-2.361*M4</f>
        <v>2442.9193999999998</v>
      </c>
      <c r="J4">
        <f t="shared" ref="J4:J37" si="3">0.26*(1+(0.54*N4))</f>
        <v>0.42848000000000003</v>
      </c>
      <c r="K4">
        <f t="shared" ref="K4:K37" si="4">L4-(O4*L4)</f>
        <v>10.33427438181047</v>
      </c>
      <c r="L4">
        <f t="shared" ref="L4:L37" si="5">6.11*EXP(17.27*M4/(M4+237.3))</f>
        <v>30.940941262905596</v>
      </c>
      <c r="M4" s="1">
        <v>24.6</v>
      </c>
      <c r="N4" s="1">
        <v>1.2</v>
      </c>
      <c r="O4">
        <f t="shared" ref="O4:O37" si="6">E4/100</f>
        <v>0.66599999999999993</v>
      </c>
      <c r="P4">
        <f t="shared" ref="P4:P37" si="7">F4/(F4+G4)*(H4/I4)+G4/(F4+G4)*J4*K4</f>
        <v>8.736688643582454</v>
      </c>
      <c r="Q4" s="3">
        <v>44041</v>
      </c>
      <c r="R4">
        <f t="shared" ref="R4:R37" si="8">P4*(3/5)</f>
        <v>5.2420131861494719</v>
      </c>
      <c r="S4">
        <f t="shared" ref="S4:S37" si="9">R4/1000</f>
        <v>5.2420131861494719E-3</v>
      </c>
      <c r="T4">
        <f t="shared" si="0"/>
        <v>6.5839685618037366E-2</v>
      </c>
      <c r="U4" s="3">
        <v>44041</v>
      </c>
      <c r="V4">
        <f t="shared" ref="V4:V37" si="10">T4*1000</f>
        <v>65.839685618037365</v>
      </c>
    </row>
    <row r="5" spans="1:33" x14ac:dyDescent="0.3">
      <c r="A5" s="3">
        <v>44042</v>
      </c>
      <c r="B5" s="1">
        <v>23.4</v>
      </c>
      <c r="C5" s="1">
        <v>1.2</v>
      </c>
      <c r="D5" s="1">
        <v>27058.799999999999</v>
      </c>
      <c r="E5" s="1">
        <v>74.7</v>
      </c>
      <c r="F5">
        <f t="shared" si="1"/>
        <v>1.7359712280239985</v>
      </c>
      <c r="G5">
        <v>0.67</v>
      </c>
      <c r="H5" s="1">
        <v>27058.799999999999</v>
      </c>
      <c r="I5">
        <f t="shared" si="2"/>
        <v>2445.7525999999998</v>
      </c>
      <c r="J5">
        <f t="shared" si="3"/>
        <v>0.42848000000000003</v>
      </c>
      <c r="K5">
        <f t="shared" si="4"/>
        <v>7.2840539261427928</v>
      </c>
      <c r="L5">
        <f t="shared" si="5"/>
        <v>28.790726980801551</v>
      </c>
      <c r="M5" s="1">
        <v>23.4</v>
      </c>
      <c r="N5" s="1">
        <v>1.2</v>
      </c>
      <c r="O5">
        <f t="shared" si="6"/>
        <v>0.747</v>
      </c>
      <c r="P5">
        <f t="shared" si="7"/>
        <v>8.8518053256302949</v>
      </c>
      <c r="Q5" s="3">
        <v>44042</v>
      </c>
      <c r="R5">
        <f t="shared" si="8"/>
        <v>5.3110831953781767</v>
      </c>
      <c r="S5">
        <f t="shared" si="9"/>
        <v>5.3110831953781766E-3</v>
      </c>
      <c r="T5">
        <f t="shared" si="0"/>
        <v>6.6707204933949896E-2</v>
      </c>
      <c r="U5" s="3">
        <v>44042</v>
      </c>
      <c r="V5">
        <f t="shared" si="10"/>
        <v>66.707204933949896</v>
      </c>
    </row>
    <row r="6" spans="1:33" x14ac:dyDescent="0.3">
      <c r="A6" s="3">
        <v>44043</v>
      </c>
      <c r="B6" s="1">
        <v>24.7</v>
      </c>
      <c r="C6" s="1">
        <v>1.1000000000000001</v>
      </c>
      <c r="D6" s="1">
        <v>25524</v>
      </c>
      <c r="E6" s="1">
        <v>64.8</v>
      </c>
      <c r="F6">
        <f t="shared" si="1"/>
        <v>1.8582181573665406</v>
      </c>
      <c r="G6">
        <f>G5</f>
        <v>0.67</v>
      </c>
      <c r="H6" s="1">
        <v>25524</v>
      </c>
      <c r="I6">
        <f t="shared" si="2"/>
        <v>2442.6833000000001</v>
      </c>
      <c r="J6">
        <f t="shared" si="3"/>
        <v>0.41444000000000003</v>
      </c>
      <c r="K6">
        <f t="shared" si="4"/>
        <v>10.956453287550662</v>
      </c>
      <c r="L6">
        <f t="shared" si="5"/>
        <v>31.126287748723477</v>
      </c>
      <c r="M6" s="1">
        <v>24.7</v>
      </c>
      <c r="N6" s="1">
        <v>1.1000000000000001</v>
      </c>
      <c r="O6">
        <f t="shared" si="6"/>
        <v>0.64800000000000002</v>
      </c>
      <c r="P6">
        <f t="shared" si="7"/>
        <v>8.8833941801328571</v>
      </c>
      <c r="Q6" s="3">
        <v>44043</v>
      </c>
      <c r="R6">
        <f t="shared" si="8"/>
        <v>5.3300365080797141</v>
      </c>
      <c r="S6">
        <f t="shared" si="9"/>
        <v>5.3300365080797144E-3</v>
      </c>
      <c r="T6">
        <f t="shared" si="0"/>
        <v>6.6945258541481215E-2</v>
      </c>
      <c r="U6" s="3">
        <v>44043</v>
      </c>
      <c r="V6">
        <f t="shared" si="10"/>
        <v>66.945258541481209</v>
      </c>
    </row>
    <row r="7" spans="1:33" ht="15" x14ac:dyDescent="0.3">
      <c r="A7" s="3">
        <v>44044</v>
      </c>
      <c r="B7" s="1">
        <v>25.2</v>
      </c>
      <c r="C7" s="1">
        <v>1.1000000000000001</v>
      </c>
      <c r="D7" s="1">
        <v>26119.200000000001</v>
      </c>
      <c r="E7" s="1">
        <v>58.8</v>
      </c>
      <c r="F7">
        <f t="shared" si="1"/>
        <v>1.9071289391092754</v>
      </c>
      <c r="G7">
        <f t="shared" ref="G7:G37" si="11">G6</f>
        <v>0.67</v>
      </c>
      <c r="H7" s="1">
        <v>26119.200000000001</v>
      </c>
      <c r="I7">
        <f t="shared" si="2"/>
        <v>2441.5028000000002</v>
      </c>
      <c r="J7">
        <f t="shared" si="3"/>
        <v>0.41444000000000003</v>
      </c>
      <c r="K7">
        <f t="shared" si="4"/>
        <v>13.211859108278524</v>
      </c>
      <c r="L7">
        <f t="shared" si="5"/>
        <v>32.067619194850785</v>
      </c>
      <c r="M7" s="1">
        <v>25.2</v>
      </c>
      <c r="N7" s="1">
        <v>1.1000000000000001</v>
      </c>
      <c r="O7">
        <f t="shared" si="6"/>
        <v>0.58799999999999997</v>
      </c>
      <c r="P7">
        <f t="shared" si="7"/>
        <v>9.340265339396213</v>
      </c>
      <c r="Q7" s="3">
        <v>44044</v>
      </c>
      <c r="R7">
        <f t="shared" si="8"/>
        <v>5.6041592036377272</v>
      </c>
      <c r="S7">
        <f t="shared" si="9"/>
        <v>5.6041592036377274E-3</v>
      </c>
      <c r="T7">
        <f t="shared" si="0"/>
        <v>7.0388239597689861E-2</v>
      </c>
      <c r="U7" s="11">
        <v>44044</v>
      </c>
      <c r="V7">
        <f t="shared" si="10"/>
        <v>70.388239597689861</v>
      </c>
      <c r="W7">
        <f>SUM(V3:V6)</f>
        <v>265.9820195519718</v>
      </c>
      <c r="X7">
        <v>296</v>
      </c>
      <c r="Y7">
        <v>265.9820196</v>
      </c>
      <c r="AC7" s="20" t="s">
        <v>26</v>
      </c>
      <c r="AD7" s="20"/>
    </row>
    <row r="8" spans="1:33" ht="15" x14ac:dyDescent="0.3">
      <c r="A8" s="3">
        <v>44045</v>
      </c>
      <c r="B8" s="1">
        <v>24</v>
      </c>
      <c r="C8" s="1">
        <v>1.1000000000000001</v>
      </c>
      <c r="D8" s="1">
        <v>27328.799999999999</v>
      </c>
      <c r="E8" s="1">
        <v>71.400000000000006</v>
      </c>
      <c r="F8">
        <f t="shared" si="1"/>
        <v>1.7915219131488456</v>
      </c>
      <c r="G8">
        <f t="shared" si="11"/>
        <v>0.67</v>
      </c>
      <c r="H8" s="1">
        <v>27328.799999999999</v>
      </c>
      <c r="I8">
        <f t="shared" si="2"/>
        <v>2444.3359999999998</v>
      </c>
      <c r="J8">
        <f t="shared" si="3"/>
        <v>0.41444000000000003</v>
      </c>
      <c r="K8">
        <f t="shared" si="4"/>
        <v>8.5367983540401546</v>
      </c>
      <c r="L8">
        <f t="shared" si="5"/>
        <v>29.848945293846707</v>
      </c>
      <c r="M8" s="1">
        <v>24</v>
      </c>
      <c r="N8" s="1">
        <v>1.1000000000000001</v>
      </c>
      <c r="O8">
        <f t="shared" si="6"/>
        <v>0.71400000000000008</v>
      </c>
      <c r="P8">
        <f t="shared" si="7"/>
        <v>9.1002611449588429</v>
      </c>
      <c r="Q8" s="3">
        <v>44045</v>
      </c>
      <c r="R8">
        <f t="shared" si="8"/>
        <v>5.4601566869753055</v>
      </c>
      <c r="S8">
        <f t="shared" si="9"/>
        <v>5.4601566869753055E-3</v>
      </c>
      <c r="T8">
        <f t="shared" si="0"/>
        <v>6.8579567988409834E-2</v>
      </c>
      <c r="U8" s="3">
        <v>44045</v>
      </c>
      <c r="V8">
        <f t="shared" si="10"/>
        <v>68.579567988409835</v>
      </c>
      <c r="AC8" s="15" t="s">
        <v>27</v>
      </c>
      <c r="AD8" s="15" t="s">
        <v>28</v>
      </c>
      <c r="AE8" s="16" t="s">
        <v>29</v>
      </c>
      <c r="AF8" s="16" t="s">
        <v>25</v>
      </c>
      <c r="AG8" s="16" t="s">
        <v>30</v>
      </c>
    </row>
    <row r="9" spans="1:33" ht="15" x14ac:dyDescent="0.3">
      <c r="A9" s="3">
        <v>44046</v>
      </c>
      <c r="B9" s="1">
        <v>24.9</v>
      </c>
      <c r="C9" s="1">
        <v>1.3</v>
      </c>
      <c r="D9" s="1">
        <v>26529</v>
      </c>
      <c r="E9" s="1">
        <v>73.2</v>
      </c>
      <c r="F9">
        <f t="shared" si="1"/>
        <v>1.8776540794261234</v>
      </c>
      <c r="G9">
        <f t="shared" si="11"/>
        <v>0.67</v>
      </c>
      <c r="H9" s="1">
        <v>26529</v>
      </c>
      <c r="I9">
        <f t="shared" si="2"/>
        <v>2442.2111</v>
      </c>
      <c r="J9">
        <f t="shared" si="3"/>
        <v>0.44252000000000002</v>
      </c>
      <c r="K9">
        <f t="shared" si="4"/>
        <v>8.4419699093035874</v>
      </c>
      <c r="L9">
        <f t="shared" si="5"/>
        <v>31.499887721282047</v>
      </c>
      <c r="M9" s="1">
        <v>24.9</v>
      </c>
      <c r="N9" s="1">
        <v>1.3</v>
      </c>
      <c r="O9">
        <f t="shared" si="6"/>
        <v>0.73199999999999998</v>
      </c>
      <c r="P9">
        <f t="shared" si="7"/>
        <v>8.9884000716851382</v>
      </c>
      <c r="Q9" s="3">
        <v>44046</v>
      </c>
      <c r="R9">
        <f t="shared" si="8"/>
        <v>5.3930400430110828</v>
      </c>
      <c r="S9">
        <f t="shared" si="9"/>
        <v>5.3930400430110825E-3</v>
      </c>
      <c r="T9">
        <f t="shared" si="0"/>
        <v>6.7736582940219198E-2</v>
      </c>
      <c r="U9" s="3">
        <v>44046</v>
      </c>
      <c r="V9">
        <f t="shared" si="10"/>
        <v>67.736582940219193</v>
      </c>
      <c r="AC9" s="17">
        <v>44044</v>
      </c>
      <c r="AD9" s="15">
        <v>296</v>
      </c>
      <c r="AE9" s="18">
        <v>265.9820196</v>
      </c>
      <c r="AF9" s="16">
        <v>296</v>
      </c>
      <c r="AG9" s="16">
        <f>AE9</f>
        <v>265.9820196</v>
      </c>
    </row>
    <row r="10" spans="1:33" ht="15" x14ac:dyDescent="0.3">
      <c r="A10" s="3">
        <v>44047</v>
      </c>
      <c r="B10" s="1">
        <v>24.4</v>
      </c>
      <c r="C10" s="1">
        <v>1.2</v>
      </c>
      <c r="D10" s="1">
        <v>16849.2</v>
      </c>
      <c r="E10" s="1">
        <v>78.900000000000006</v>
      </c>
      <c r="F10">
        <f t="shared" si="1"/>
        <v>1.8293822883895943</v>
      </c>
      <c r="G10">
        <f t="shared" si="11"/>
        <v>0.67</v>
      </c>
      <c r="H10" s="1">
        <v>16849.2</v>
      </c>
      <c r="I10">
        <f t="shared" si="2"/>
        <v>2443.3915999999999</v>
      </c>
      <c r="J10">
        <f t="shared" si="3"/>
        <v>0.42848000000000003</v>
      </c>
      <c r="K10">
        <f t="shared" si="4"/>
        <v>6.4509312956708236</v>
      </c>
      <c r="L10">
        <f t="shared" si="5"/>
        <v>30.573134102705325</v>
      </c>
      <c r="M10" s="1">
        <v>24.4</v>
      </c>
      <c r="N10" s="1">
        <v>1.2</v>
      </c>
      <c r="O10">
        <f t="shared" si="6"/>
        <v>0.78900000000000003</v>
      </c>
      <c r="P10">
        <f t="shared" si="7"/>
        <v>5.7882474421682186</v>
      </c>
      <c r="Q10" s="3">
        <v>44047</v>
      </c>
      <c r="R10">
        <f t="shared" si="8"/>
        <v>3.4729484653009313</v>
      </c>
      <c r="S10">
        <f t="shared" si="9"/>
        <v>3.4729484653009315E-3</v>
      </c>
      <c r="T10">
        <f t="shared" si="0"/>
        <v>4.3620232724179704E-2</v>
      </c>
      <c r="U10" s="3">
        <v>44047</v>
      </c>
      <c r="V10">
        <f t="shared" si="10"/>
        <v>43.620232724179701</v>
      </c>
      <c r="AC10" s="17">
        <v>44048</v>
      </c>
      <c r="AD10" s="15">
        <v>188</v>
      </c>
      <c r="AE10" s="18">
        <v>250.32462330000001</v>
      </c>
      <c r="AF10" s="16">
        <v>484</v>
      </c>
      <c r="AG10" s="16">
        <f>AE10+AE9</f>
        <v>516.30664290000004</v>
      </c>
    </row>
    <row r="11" spans="1:33" ht="15" x14ac:dyDescent="0.3">
      <c r="A11" s="3">
        <v>44048</v>
      </c>
      <c r="B11" s="1">
        <v>25.3</v>
      </c>
      <c r="C11" s="1">
        <v>1.4</v>
      </c>
      <c r="D11" s="1">
        <v>24259.200000000001</v>
      </c>
      <c r="E11" s="1">
        <v>71.5</v>
      </c>
      <c r="F11">
        <f t="shared" si="1"/>
        <v>1.917040081808745</v>
      </c>
      <c r="G11">
        <f t="shared" si="11"/>
        <v>0.67</v>
      </c>
      <c r="H11" s="1">
        <v>24259.200000000001</v>
      </c>
      <c r="I11">
        <f t="shared" si="2"/>
        <v>2441.2667000000001</v>
      </c>
      <c r="J11">
        <f t="shared" si="3"/>
        <v>0.45656000000000002</v>
      </c>
      <c r="K11">
        <f t="shared" si="4"/>
        <v>9.193768050237054</v>
      </c>
      <c r="L11">
        <f t="shared" si="5"/>
        <v>32.25883526398966</v>
      </c>
      <c r="M11" s="1">
        <v>25.3</v>
      </c>
      <c r="N11" s="1">
        <v>1.4</v>
      </c>
      <c r="O11">
        <f t="shared" si="6"/>
        <v>0.71499999999999997</v>
      </c>
      <c r="P11">
        <f t="shared" si="7"/>
        <v>8.4506685075419909</v>
      </c>
      <c r="Q11" s="3">
        <v>44048</v>
      </c>
      <c r="R11">
        <f t="shared" si="8"/>
        <v>5.0704011045251942</v>
      </c>
      <c r="S11">
        <f t="shared" si="9"/>
        <v>5.0704011045251945E-3</v>
      </c>
      <c r="T11">
        <f t="shared" si="0"/>
        <v>6.3684237872836447E-2</v>
      </c>
      <c r="U11" s="11">
        <v>44048</v>
      </c>
      <c r="V11">
        <f t="shared" si="10"/>
        <v>63.684237872836448</v>
      </c>
      <c r="W11">
        <f>SUM(V8:V11)</f>
        <v>243.62062152564516</v>
      </c>
      <c r="X11">
        <v>188</v>
      </c>
      <c r="Y11">
        <f>SUM(V7:V10)</f>
        <v>250.32462325049858</v>
      </c>
      <c r="AC11" s="17">
        <v>44052</v>
      </c>
      <c r="AD11" s="15">
        <v>644</v>
      </c>
      <c r="AE11" s="18">
        <v>253.7676414</v>
      </c>
      <c r="AF11" s="16">
        <v>1128</v>
      </c>
      <c r="AG11" s="16">
        <f t="shared" ref="AG11:AG16" si="12">AE11+AG10</f>
        <v>770.07428430000004</v>
      </c>
    </row>
    <row r="12" spans="1:33" ht="15" x14ac:dyDescent="0.3">
      <c r="A12" s="3">
        <v>44049</v>
      </c>
      <c r="B12" s="1">
        <v>24.4</v>
      </c>
      <c r="C12" s="1">
        <v>1.3</v>
      </c>
      <c r="D12" s="1">
        <v>20977.200000000001</v>
      </c>
      <c r="E12" s="1">
        <v>77.900000000000006</v>
      </c>
      <c r="F12">
        <f t="shared" si="1"/>
        <v>1.8293822883895943</v>
      </c>
      <c r="G12">
        <f t="shared" si="11"/>
        <v>0.67</v>
      </c>
      <c r="H12" s="1">
        <v>20977.200000000001</v>
      </c>
      <c r="I12">
        <f t="shared" si="2"/>
        <v>2443.3915999999999</v>
      </c>
      <c r="J12">
        <f t="shared" si="3"/>
        <v>0.44252000000000002</v>
      </c>
      <c r="K12">
        <f t="shared" si="4"/>
        <v>6.7566626366978753</v>
      </c>
      <c r="L12">
        <f t="shared" si="5"/>
        <v>30.573134102705325</v>
      </c>
      <c r="M12" s="1">
        <v>24.4</v>
      </c>
      <c r="N12" s="1">
        <v>1.3</v>
      </c>
      <c r="O12">
        <f t="shared" si="6"/>
        <v>0.77900000000000003</v>
      </c>
      <c r="P12">
        <f t="shared" si="7"/>
        <v>7.0853628811517444</v>
      </c>
      <c r="Q12" s="3">
        <v>44049</v>
      </c>
      <c r="R12">
        <f t="shared" si="8"/>
        <v>4.2512177286910466</v>
      </c>
      <c r="S12">
        <f t="shared" si="9"/>
        <v>4.2512177286910466E-3</v>
      </c>
      <c r="T12">
        <f t="shared" si="0"/>
        <v>5.3395294672359546E-2</v>
      </c>
      <c r="U12" s="3">
        <v>44049</v>
      </c>
      <c r="V12">
        <f t="shared" si="10"/>
        <v>53.395294672359547</v>
      </c>
      <c r="AC12" s="17">
        <v>44056</v>
      </c>
      <c r="AD12" s="15">
        <v>216</v>
      </c>
      <c r="AE12" s="18">
        <v>257.32449550000001</v>
      </c>
      <c r="AF12" s="16">
        <v>1344</v>
      </c>
      <c r="AG12" s="16">
        <f t="shared" si="12"/>
        <v>1027.3987798000001</v>
      </c>
    </row>
    <row r="13" spans="1:33" ht="15" x14ac:dyDescent="0.3">
      <c r="A13" s="3">
        <v>44050</v>
      </c>
      <c r="B13" s="1">
        <v>23.1</v>
      </c>
      <c r="C13" s="1">
        <v>1.2</v>
      </c>
      <c r="D13" s="1">
        <v>26916.6</v>
      </c>
      <c r="E13" s="1">
        <v>72.599999999999994</v>
      </c>
      <c r="F13">
        <f t="shared" si="1"/>
        <v>1.708745388585093</v>
      </c>
      <c r="G13">
        <f t="shared" si="11"/>
        <v>0.67</v>
      </c>
      <c r="H13" s="1">
        <v>26916.6</v>
      </c>
      <c r="I13">
        <f t="shared" si="2"/>
        <v>2446.4609</v>
      </c>
      <c r="J13">
        <f t="shared" si="3"/>
        <v>0.42848000000000003</v>
      </c>
      <c r="K13">
        <f t="shared" si="4"/>
        <v>7.7470779195003949</v>
      </c>
      <c r="L13">
        <f t="shared" si="5"/>
        <v>28.274007005475887</v>
      </c>
      <c r="M13" s="1">
        <v>23.1</v>
      </c>
      <c r="N13" s="1">
        <v>1.2</v>
      </c>
      <c r="O13">
        <f t="shared" si="6"/>
        <v>0.72599999999999998</v>
      </c>
      <c r="P13">
        <f t="shared" si="7"/>
        <v>8.8383167999055292</v>
      </c>
      <c r="Q13" s="3">
        <v>44050</v>
      </c>
      <c r="R13">
        <f t="shared" si="8"/>
        <v>5.3029900799433172</v>
      </c>
      <c r="S13">
        <f t="shared" si="9"/>
        <v>5.3029900799433172E-3</v>
      </c>
      <c r="T13">
        <f t="shared" si="0"/>
        <v>6.6605555404088065E-2</v>
      </c>
      <c r="U13" s="3">
        <v>44050</v>
      </c>
      <c r="V13">
        <f t="shared" si="10"/>
        <v>66.605555404088065</v>
      </c>
      <c r="AC13" s="17">
        <v>44062</v>
      </c>
      <c r="AD13" s="15">
        <v>252</v>
      </c>
      <c r="AE13" s="18">
        <v>367.13656700000001</v>
      </c>
      <c r="AF13" s="16">
        <v>1596</v>
      </c>
      <c r="AG13" s="16">
        <f t="shared" si="12"/>
        <v>1394.5353468000001</v>
      </c>
    </row>
    <row r="14" spans="1:33" ht="15" x14ac:dyDescent="0.3">
      <c r="A14" s="3">
        <v>44051</v>
      </c>
      <c r="B14" s="1">
        <v>27.6</v>
      </c>
      <c r="C14" s="1">
        <v>0.9</v>
      </c>
      <c r="D14" s="1">
        <v>25002</v>
      </c>
      <c r="E14" s="1">
        <v>56.6</v>
      </c>
      <c r="F14">
        <f t="shared" si="1"/>
        <v>2.1572669246300014</v>
      </c>
      <c r="G14">
        <f t="shared" si="11"/>
        <v>0.67</v>
      </c>
      <c r="H14" s="1">
        <v>25002</v>
      </c>
      <c r="I14">
        <f t="shared" si="2"/>
        <v>2435.8364000000001</v>
      </c>
      <c r="J14">
        <f t="shared" si="3"/>
        <v>0.38636000000000004</v>
      </c>
      <c r="K14">
        <f t="shared" si="4"/>
        <v>16.031921472471375</v>
      </c>
      <c r="L14">
        <f t="shared" si="5"/>
        <v>36.939911226892569</v>
      </c>
      <c r="M14" s="1">
        <v>27.6</v>
      </c>
      <c r="N14" s="1">
        <v>0.9</v>
      </c>
      <c r="O14">
        <f t="shared" si="6"/>
        <v>0.56600000000000006</v>
      </c>
      <c r="P14">
        <f t="shared" si="7"/>
        <v>9.2997018873386939</v>
      </c>
      <c r="Q14" s="3">
        <v>44051</v>
      </c>
      <c r="R14">
        <f t="shared" si="8"/>
        <v>5.5798211324032163</v>
      </c>
      <c r="S14">
        <f t="shared" si="9"/>
        <v>5.5798211324032164E-3</v>
      </c>
      <c r="T14">
        <f t="shared" si="0"/>
        <v>7.0082553422984403E-2</v>
      </c>
      <c r="U14" s="3">
        <v>44051</v>
      </c>
      <c r="V14">
        <f t="shared" si="10"/>
        <v>70.082553422984404</v>
      </c>
      <c r="AC14" s="17">
        <v>44066</v>
      </c>
      <c r="AD14" s="15">
        <v>256</v>
      </c>
      <c r="AE14" s="18">
        <v>240.12441709999999</v>
      </c>
      <c r="AF14" s="16">
        <v>1852</v>
      </c>
      <c r="AG14" s="16">
        <f t="shared" si="12"/>
        <v>1634.6597639000001</v>
      </c>
    </row>
    <row r="15" spans="1:33" ht="15" x14ac:dyDescent="0.3">
      <c r="A15" s="3">
        <v>44052</v>
      </c>
      <c r="B15" s="1">
        <v>26.5</v>
      </c>
      <c r="C15" s="1">
        <v>1.6</v>
      </c>
      <c r="D15" s="1">
        <v>21577.8</v>
      </c>
      <c r="E15" s="1">
        <v>68.3</v>
      </c>
      <c r="F15">
        <f t="shared" si="1"/>
        <v>2.0393978095761112</v>
      </c>
      <c r="G15">
        <f t="shared" si="11"/>
        <v>0.67</v>
      </c>
      <c r="H15" s="1">
        <v>21577.8</v>
      </c>
      <c r="I15">
        <f t="shared" si="2"/>
        <v>2438.4335000000001</v>
      </c>
      <c r="J15">
        <f t="shared" si="3"/>
        <v>0.48464000000000002</v>
      </c>
      <c r="K15">
        <f t="shared" si="4"/>
        <v>10.978394659929183</v>
      </c>
      <c r="L15">
        <f t="shared" si="5"/>
        <v>34.632159810502145</v>
      </c>
      <c r="M15" s="1">
        <v>26.5</v>
      </c>
      <c r="N15" s="1">
        <v>1.6</v>
      </c>
      <c r="O15">
        <f t="shared" si="6"/>
        <v>0.68299999999999994</v>
      </c>
      <c r="P15">
        <f t="shared" si="7"/>
        <v>7.9764949134018135</v>
      </c>
      <c r="Q15" s="3">
        <v>44052</v>
      </c>
      <c r="R15">
        <f t="shared" si="8"/>
        <v>4.7858969480410876</v>
      </c>
      <c r="S15">
        <f t="shared" si="9"/>
        <v>4.7858969480410879E-3</v>
      </c>
      <c r="T15">
        <f t="shared" si="0"/>
        <v>6.0110865667396068E-2</v>
      </c>
      <c r="U15" s="11">
        <v>44052</v>
      </c>
      <c r="V15">
        <f t="shared" si="10"/>
        <v>60.11086566739607</v>
      </c>
      <c r="W15">
        <f>SUM(V12:V15)</f>
        <v>250.19426916682809</v>
      </c>
      <c r="X15">
        <v>644</v>
      </c>
      <c r="Y15">
        <f>SUM(V11:V14)</f>
        <v>253.76764137226849</v>
      </c>
      <c r="AC15" s="17">
        <v>44070</v>
      </c>
      <c r="AD15" s="15">
        <v>252</v>
      </c>
      <c r="AE15" s="18">
        <v>236.0166858</v>
      </c>
      <c r="AF15" s="16">
        <v>2104</v>
      </c>
      <c r="AG15" s="16">
        <f t="shared" si="12"/>
        <v>1870.6764497000001</v>
      </c>
    </row>
    <row r="16" spans="1:33" ht="15" x14ac:dyDescent="0.3">
      <c r="A16" s="3">
        <v>44053</v>
      </c>
      <c r="B16" s="1">
        <v>25.1</v>
      </c>
      <c r="C16" s="1">
        <v>1.2</v>
      </c>
      <c r="D16" s="1">
        <v>24247.8</v>
      </c>
      <c r="E16" s="1">
        <v>56.2</v>
      </c>
      <c r="F16">
        <f t="shared" si="1"/>
        <v>1.897260990669869</v>
      </c>
      <c r="G16">
        <f t="shared" si="11"/>
        <v>0.67</v>
      </c>
      <c r="H16" s="1">
        <v>24247.8</v>
      </c>
      <c r="I16">
        <f t="shared" si="2"/>
        <v>2441.7388999999998</v>
      </c>
      <c r="J16">
        <f t="shared" si="3"/>
        <v>0.42848000000000003</v>
      </c>
      <c r="K16">
        <f t="shared" si="4"/>
        <v>13.962297748686701</v>
      </c>
      <c r="L16">
        <f t="shared" si="5"/>
        <v>31.877392120289276</v>
      </c>
      <c r="M16" s="1">
        <v>25.1</v>
      </c>
      <c r="N16" s="1">
        <v>1.2</v>
      </c>
      <c r="O16">
        <f t="shared" si="6"/>
        <v>0.56200000000000006</v>
      </c>
      <c r="P16">
        <f t="shared" si="7"/>
        <v>8.90020766873063</v>
      </c>
      <c r="Q16" s="3">
        <v>44053</v>
      </c>
      <c r="R16">
        <f t="shared" si="8"/>
        <v>5.3401246012383776</v>
      </c>
      <c r="S16">
        <f t="shared" si="9"/>
        <v>5.3401246012383776E-3</v>
      </c>
      <c r="T16">
        <f t="shared" si="0"/>
        <v>6.7071964991554031E-2</v>
      </c>
      <c r="U16" s="3">
        <v>44053</v>
      </c>
      <c r="V16">
        <f t="shared" si="10"/>
        <v>67.071964991554026</v>
      </c>
      <c r="AC16" s="17">
        <v>44074</v>
      </c>
      <c r="AD16" s="15">
        <v>308</v>
      </c>
      <c r="AE16" s="18">
        <v>232.4763337</v>
      </c>
      <c r="AF16" s="16">
        <v>2412</v>
      </c>
      <c r="AG16" s="16">
        <f t="shared" si="12"/>
        <v>2103.1527834000003</v>
      </c>
    </row>
    <row r="17" spans="1:32" x14ac:dyDescent="0.3">
      <c r="A17" s="3">
        <v>44054</v>
      </c>
      <c r="B17" s="1">
        <v>24.8</v>
      </c>
      <c r="C17" s="1">
        <v>1.2</v>
      </c>
      <c r="D17" s="1">
        <v>24249</v>
      </c>
      <c r="E17" s="1">
        <v>55.9</v>
      </c>
      <c r="F17">
        <f t="shared" si="1"/>
        <v>1.8679148189442072</v>
      </c>
      <c r="G17">
        <f t="shared" si="11"/>
        <v>0.67</v>
      </c>
      <c r="H17" s="1">
        <v>24249</v>
      </c>
      <c r="I17">
        <f t="shared" si="2"/>
        <v>2442.4472000000001</v>
      </c>
      <c r="J17">
        <f t="shared" si="3"/>
        <v>0.42848000000000003</v>
      </c>
      <c r="K17">
        <f t="shared" si="4"/>
        <v>13.808857401426252</v>
      </c>
      <c r="L17">
        <f t="shared" si="5"/>
        <v>31.312601817293086</v>
      </c>
      <c r="M17" s="1">
        <v>24.8</v>
      </c>
      <c r="N17" s="1">
        <v>1.2</v>
      </c>
      <c r="O17">
        <f t="shared" si="6"/>
        <v>0.55899999999999994</v>
      </c>
      <c r="P17">
        <f t="shared" si="7"/>
        <v>8.8691790817981406</v>
      </c>
      <c r="Q17" s="3">
        <v>44054</v>
      </c>
      <c r="R17">
        <f t="shared" si="8"/>
        <v>5.3215074490788838</v>
      </c>
      <c r="S17">
        <f t="shared" si="9"/>
        <v>5.3215074490788839E-3</v>
      </c>
      <c r="T17">
        <f t="shared" si="0"/>
        <v>6.6838133560430779E-2</v>
      </c>
      <c r="U17" s="3">
        <v>44054</v>
      </c>
      <c r="V17">
        <f t="shared" si="10"/>
        <v>66.838133560430776</v>
      </c>
      <c r="AD17">
        <f>SUM(AD9:AD16)</f>
        <v>2412</v>
      </c>
      <c r="AE17">
        <f>SUM(AE9:AE16)</f>
        <v>2103.1527834000003</v>
      </c>
    </row>
    <row r="18" spans="1:32" x14ac:dyDescent="0.3">
      <c r="A18" s="3">
        <v>44055</v>
      </c>
      <c r="B18" s="1">
        <v>24.8</v>
      </c>
      <c r="C18" s="1">
        <v>0.9</v>
      </c>
      <c r="D18" s="1">
        <v>23774.400000000001</v>
      </c>
      <c r="E18" s="1">
        <v>61.3</v>
      </c>
      <c r="F18">
        <f t="shared" si="1"/>
        <v>1.8679148189442072</v>
      </c>
      <c r="G18">
        <f t="shared" si="11"/>
        <v>0.67</v>
      </c>
      <c r="H18" s="1">
        <v>23774.400000000001</v>
      </c>
      <c r="I18">
        <f t="shared" si="2"/>
        <v>2442.4472000000001</v>
      </c>
      <c r="J18">
        <f t="shared" si="3"/>
        <v>0.38636000000000004</v>
      </c>
      <c r="K18">
        <f t="shared" si="4"/>
        <v>12.117976903292423</v>
      </c>
      <c r="L18">
        <f t="shared" si="5"/>
        <v>31.312601817293086</v>
      </c>
      <c r="M18" s="1">
        <v>24.8</v>
      </c>
      <c r="N18" s="1">
        <v>0.9</v>
      </c>
      <c r="O18">
        <f t="shared" si="6"/>
        <v>0.61299999999999999</v>
      </c>
      <c r="P18">
        <f t="shared" si="7"/>
        <v>8.4001501228085509</v>
      </c>
      <c r="Q18" s="3">
        <v>44055</v>
      </c>
      <c r="R18">
        <f t="shared" si="8"/>
        <v>5.0400900736851302</v>
      </c>
      <c r="S18">
        <f t="shared" si="9"/>
        <v>5.0400900736851306E-3</v>
      </c>
      <c r="T18">
        <f t="shared" si="0"/>
        <v>6.3303531325485246E-2</v>
      </c>
      <c r="U18" s="3">
        <v>44055</v>
      </c>
      <c r="V18">
        <f t="shared" si="10"/>
        <v>63.303531325485245</v>
      </c>
      <c r="AF18">
        <f>AE17-1891.408385</f>
        <v>211.74439840000036</v>
      </c>
    </row>
    <row r="19" spans="1:32" x14ac:dyDescent="0.3">
      <c r="A19" s="3">
        <v>44056</v>
      </c>
      <c r="B19" s="1">
        <v>25</v>
      </c>
      <c r="C19" s="1">
        <v>1.1000000000000001</v>
      </c>
      <c r="D19" s="1">
        <v>24150.6</v>
      </c>
      <c r="E19" s="1">
        <v>61</v>
      </c>
      <c r="F19">
        <f t="shared" si="1"/>
        <v>1.8874360871147138</v>
      </c>
      <c r="G19">
        <f t="shared" si="11"/>
        <v>0.67</v>
      </c>
      <c r="H19" s="1">
        <v>24150.6</v>
      </c>
      <c r="I19">
        <f t="shared" si="2"/>
        <v>2441.9749999999999</v>
      </c>
      <c r="J19">
        <f t="shared" si="3"/>
        <v>0.41444000000000003</v>
      </c>
      <c r="K19">
        <f t="shared" si="4"/>
        <v>12.358378393986683</v>
      </c>
      <c r="L19">
        <f t="shared" si="5"/>
        <v>31.688149728170984</v>
      </c>
      <c r="M19" s="1">
        <v>25</v>
      </c>
      <c r="N19" s="1">
        <v>1.1000000000000001</v>
      </c>
      <c r="O19">
        <f t="shared" si="6"/>
        <v>0.61</v>
      </c>
      <c r="P19">
        <f t="shared" si="7"/>
        <v>8.6406622210303148</v>
      </c>
      <c r="Q19" s="3">
        <v>44056</v>
      </c>
      <c r="R19">
        <f t="shared" si="8"/>
        <v>5.1843973326181887</v>
      </c>
      <c r="S19">
        <f t="shared" si="9"/>
        <v>5.1843973326181885E-3</v>
      </c>
      <c r="T19">
        <f t="shared" si="0"/>
        <v>6.5116030497684455E-2</v>
      </c>
      <c r="U19" s="11">
        <v>44056</v>
      </c>
      <c r="V19">
        <f t="shared" si="10"/>
        <v>65.116030497684449</v>
      </c>
      <c r="W19">
        <f>SUM(V16:V19)</f>
        <v>262.3296603751545</v>
      </c>
      <c r="X19">
        <v>216</v>
      </c>
      <c r="Y19">
        <f>SUM(V15:V18)</f>
        <v>257.32449554486612</v>
      </c>
    </row>
    <row r="20" spans="1:32" x14ac:dyDescent="0.3">
      <c r="A20" s="3">
        <v>44057</v>
      </c>
      <c r="B20" s="1">
        <v>24.7</v>
      </c>
      <c r="C20" s="1">
        <v>1</v>
      </c>
      <c r="D20" s="1">
        <v>24039.599999999999</v>
      </c>
      <c r="E20" s="1">
        <v>54.5</v>
      </c>
      <c r="F20">
        <f t="shared" si="1"/>
        <v>1.8582181573665406</v>
      </c>
      <c r="G20">
        <f t="shared" si="11"/>
        <v>0.67</v>
      </c>
      <c r="H20" s="1">
        <v>24039.599999999999</v>
      </c>
      <c r="I20">
        <f t="shared" si="2"/>
        <v>2442.6833000000001</v>
      </c>
      <c r="J20">
        <f t="shared" si="3"/>
        <v>0.40040000000000003</v>
      </c>
      <c r="K20">
        <f t="shared" si="4"/>
        <v>14.16246092566918</v>
      </c>
      <c r="L20">
        <f t="shared" si="5"/>
        <v>31.126287748723477</v>
      </c>
      <c r="M20" s="1">
        <v>24.7</v>
      </c>
      <c r="N20" s="1">
        <v>1</v>
      </c>
      <c r="O20">
        <f t="shared" si="6"/>
        <v>0.54500000000000004</v>
      </c>
      <c r="P20">
        <f t="shared" si="7"/>
        <v>8.7361676048380374</v>
      </c>
      <c r="Q20" s="3">
        <v>44057</v>
      </c>
      <c r="R20">
        <f t="shared" si="8"/>
        <v>5.2417005629028219</v>
      </c>
      <c r="S20">
        <f t="shared" si="9"/>
        <v>5.2417005629028218E-3</v>
      </c>
      <c r="T20">
        <f t="shared" si="0"/>
        <v>6.5835759070059438E-2</v>
      </c>
      <c r="U20" s="3">
        <v>44057</v>
      </c>
      <c r="V20">
        <f t="shared" si="10"/>
        <v>65.835759070059439</v>
      </c>
    </row>
    <row r="21" spans="1:32" x14ac:dyDescent="0.3">
      <c r="A21" s="3">
        <v>44058</v>
      </c>
      <c r="B21" s="1">
        <v>23.5</v>
      </c>
      <c r="C21" s="1">
        <v>1.1000000000000001</v>
      </c>
      <c r="D21" s="1">
        <v>23592</v>
      </c>
      <c r="E21" s="1">
        <v>70.2</v>
      </c>
      <c r="F21">
        <f t="shared" si="1"/>
        <v>1.7451274373392112</v>
      </c>
      <c r="G21">
        <f t="shared" si="11"/>
        <v>0.67</v>
      </c>
      <c r="H21" s="1">
        <v>23592</v>
      </c>
      <c r="I21">
        <f t="shared" si="2"/>
        <v>2445.5165000000002</v>
      </c>
      <c r="J21">
        <f t="shared" si="3"/>
        <v>0.41444000000000003</v>
      </c>
      <c r="K21">
        <f t="shared" si="4"/>
        <v>8.6315070738330526</v>
      </c>
      <c r="L21">
        <f t="shared" si="5"/>
        <v>28.964788838365955</v>
      </c>
      <c r="M21" s="1">
        <v>23.5</v>
      </c>
      <c r="N21" s="1">
        <v>1.1000000000000001</v>
      </c>
      <c r="O21">
        <f t="shared" si="6"/>
        <v>0.70200000000000007</v>
      </c>
      <c r="P21">
        <f t="shared" si="7"/>
        <v>7.963169607594379</v>
      </c>
      <c r="Q21" s="3">
        <v>44058</v>
      </c>
      <c r="R21">
        <f t="shared" si="8"/>
        <v>4.7779017645566269</v>
      </c>
      <c r="S21">
        <f t="shared" si="9"/>
        <v>4.7779017645566265E-3</v>
      </c>
      <c r="T21">
        <f t="shared" si="0"/>
        <v>6.001044616283123E-2</v>
      </c>
      <c r="U21" s="3">
        <v>44058</v>
      </c>
      <c r="V21">
        <f t="shared" si="10"/>
        <v>60.010446162831229</v>
      </c>
    </row>
    <row r="22" spans="1:32" x14ac:dyDescent="0.3">
      <c r="A22" s="3">
        <v>44059</v>
      </c>
      <c r="B22" s="1">
        <v>23.2</v>
      </c>
      <c r="C22" s="1">
        <v>1</v>
      </c>
      <c r="D22" s="1">
        <v>23667.599999999999</v>
      </c>
      <c r="E22" s="1">
        <v>69.099999999999994</v>
      </c>
      <c r="F22">
        <f t="shared" si="1"/>
        <v>1.7177803464524211</v>
      </c>
      <c r="G22">
        <f t="shared" si="11"/>
        <v>0.67</v>
      </c>
      <c r="H22" s="1">
        <v>23667.599999999999</v>
      </c>
      <c r="I22">
        <f t="shared" si="2"/>
        <v>2446.2248</v>
      </c>
      <c r="J22">
        <f t="shared" si="3"/>
        <v>0.40040000000000003</v>
      </c>
      <c r="K22">
        <f t="shared" si="4"/>
        <v>8.7896100928263792</v>
      </c>
      <c r="L22">
        <f t="shared" si="5"/>
        <v>28.445340106234237</v>
      </c>
      <c r="M22" s="1">
        <v>23.2</v>
      </c>
      <c r="N22" s="1">
        <v>1</v>
      </c>
      <c r="O22">
        <f t="shared" si="6"/>
        <v>0.69099999999999995</v>
      </c>
      <c r="P22">
        <f t="shared" si="7"/>
        <v>7.9478664668499164</v>
      </c>
      <c r="Q22" s="3">
        <v>44059</v>
      </c>
      <c r="R22">
        <f t="shared" si="8"/>
        <v>4.7687198801099493</v>
      </c>
      <c r="S22">
        <f t="shared" si="9"/>
        <v>4.7687198801099496E-3</v>
      </c>
      <c r="T22">
        <f t="shared" si="0"/>
        <v>5.9895121694180972E-2</v>
      </c>
      <c r="U22" s="3">
        <v>44059</v>
      </c>
      <c r="V22">
        <f t="shared" si="10"/>
        <v>59.895121694180972</v>
      </c>
    </row>
    <row r="23" spans="1:32" x14ac:dyDescent="0.3">
      <c r="A23" s="3">
        <v>44060</v>
      </c>
      <c r="B23" s="1">
        <v>23.5</v>
      </c>
      <c r="C23" s="1">
        <v>1.1000000000000001</v>
      </c>
      <c r="D23" s="1">
        <v>23626.2</v>
      </c>
      <c r="E23" s="1">
        <v>72</v>
      </c>
      <c r="F23">
        <f t="shared" si="1"/>
        <v>1.7451274373392112</v>
      </c>
      <c r="G23">
        <f t="shared" si="11"/>
        <v>0.67</v>
      </c>
      <c r="H23" s="1">
        <v>23626.2</v>
      </c>
      <c r="I23">
        <f t="shared" si="2"/>
        <v>2445.5165000000002</v>
      </c>
      <c r="J23">
        <f t="shared" si="3"/>
        <v>0.41444000000000003</v>
      </c>
      <c r="K23">
        <f t="shared" si="4"/>
        <v>8.1101408747424664</v>
      </c>
      <c r="L23">
        <f t="shared" si="5"/>
        <v>28.964788838365955</v>
      </c>
      <c r="M23" s="1">
        <v>23.5</v>
      </c>
      <c r="N23" s="1">
        <v>1.1000000000000001</v>
      </c>
      <c r="O23">
        <f t="shared" si="6"/>
        <v>0.72</v>
      </c>
      <c r="P23">
        <f t="shared" si="7"/>
        <v>7.9133316416048167</v>
      </c>
      <c r="Q23" s="3">
        <v>44060</v>
      </c>
      <c r="R23">
        <f t="shared" si="8"/>
        <v>4.7479989849628899</v>
      </c>
      <c r="S23">
        <f t="shared" si="9"/>
        <v>4.7479989849628897E-3</v>
      </c>
      <c r="T23">
        <f t="shared" si="0"/>
        <v>5.96348672511339E-2</v>
      </c>
      <c r="U23" s="3">
        <v>44060</v>
      </c>
      <c r="V23">
        <f t="shared" si="10"/>
        <v>59.634867251133898</v>
      </c>
    </row>
    <row r="24" spans="1:32" x14ac:dyDescent="0.3">
      <c r="A24" s="3">
        <v>44061</v>
      </c>
      <c r="B24" s="1">
        <v>23.6</v>
      </c>
      <c r="C24" s="1">
        <v>1</v>
      </c>
      <c r="D24" s="1">
        <v>23122.2</v>
      </c>
      <c r="E24" s="1">
        <v>79.099999999999994</v>
      </c>
      <c r="F24">
        <f t="shared" si="1"/>
        <v>1.7543243500016223</v>
      </c>
      <c r="G24">
        <f t="shared" si="11"/>
        <v>0.67</v>
      </c>
      <c r="H24" s="1">
        <v>23122.2</v>
      </c>
      <c r="I24">
        <f t="shared" si="2"/>
        <v>2445.2804000000001</v>
      </c>
      <c r="J24">
        <f t="shared" si="3"/>
        <v>0.40040000000000003</v>
      </c>
      <c r="K24">
        <f t="shared" si="4"/>
        <v>6.0902115933271119</v>
      </c>
      <c r="L24">
        <f t="shared" si="5"/>
        <v>29.139768389124928</v>
      </c>
      <c r="M24" s="1">
        <v>23.6</v>
      </c>
      <c r="N24" s="1">
        <v>1</v>
      </c>
      <c r="O24">
        <f t="shared" si="6"/>
        <v>0.79099999999999993</v>
      </c>
      <c r="P24">
        <f t="shared" si="7"/>
        <v>7.5164997777687006</v>
      </c>
      <c r="Q24" s="3">
        <v>44061</v>
      </c>
      <c r="R24">
        <f t="shared" si="8"/>
        <v>4.50989986666122</v>
      </c>
      <c r="S24">
        <f t="shared" si="9"/>
        <v>4.5098998666612197E-3</v>
      </c>
      <c r="T24">
        <f t="shared" si="0"/>
        <v>5.6644342325264919E-2</v>
      </c>
      <c r="U24" s="3">
        <v>44061</v>
      </c>
      <c r="V24">
        <f t="shared" si="10"/>
        <v>56.644342325264923</v>
      </c>
    </row>
    <row r="25" spans="1:32" x14ac:dyDescent="0.3">
      <c r="A25" s="3">
        <v>44062</v>
      </c>
      <c r="B25" s="1">
        <v>25.5</v>
      </c>
      <c r="C25" s="1">
        <v>1.2</v>
      </c>
      <c r="D25" s="1">
        <v>24491.4</v>
      </c>
      <c r="E25" s="1">
        <v>71.599999999999994</v>
      </c>
      <c r="F25">
        <f t="shared" si="1"/>
        <v>1.9369925492837812</v>
      </c>
      <c r="G25">
        <f t="shared" si="11"/>
        <v>0.67</v>
      </c>
      <c r="H25" s="1">
        <v>24491.4</v>
      </c>
      <c r="I25">
        <f t="shared" si="2"/>
        <v>2440.7945</v>
      </c>
      <c r="J25">
        <f t="shared" si="3"/>
        <v>0.42848000000000003</v>
      </c>
      <c r="K25">
        <f t="shared" si="4"/>
        <v>9.2709674854561577</v>
      </c>
      <c r="L25">
        <f t="shared" si="5"/>
        <v>32.644251709352659</v>
      </c>
      <c r="M25" s="1">
        <v>25.5</v>
      </c>
      <c r="N25" s="1">
        <v>1.2</v>
      </c>
      <c r="O25">
        <f t="shared" si="6"/>
        <v>0.71599999999999997</v>
      </c>
      <c r="P25">
        <f t="shared" si="7"/>
        <v>8.4763106880104591</v>
      </c>
      <c r="Q25" s="3">
        <v>44062</v>
      </c>
      <c r="R25">
        <f t="shared" si="8"/>
        <v>5.0857864128062751</v>
      </c>
      <c r="S25">
        <f t="shared" si="9"/>
        <v>5.0857864128062754E-3</v>
      </c>
      <c r="T25">
        <f t="shared" si="0"/>
        <v>6.387747734484682E-2</v>
      </c>
      <c r="U25" s="11">
        <v>44062</v>
      </c>
      <c r="V25">
        <f t="shared" si="10"/>
        <v>63.877477344846817</v>
      </c>
      <c r="W25">
        <f>SUM(V20:V25)</f>
        <v>365.89801384831725</v>
      </c>
      <c r="X25">
        <v>252</v>
      </c>
      <c r="Y25">
        <f>SUM(V19:V24)</f>
        <v>367.1365670011549</v>
      </c>
    </row>
    <row r="26" spans="1:32" x14ac:dyDescent="0.3">
      <c r="A26" s="3">
        <v>44063</v>
      </c>
      <c r="B26" s="1">
        <v>23.8</v>
      </c>
      <c r="C26" s="1">
        <v>1.2</v>
      </c>
      <c r="D26" s="1">
        <v>22701</v>
      </c>
      <c r="E26" s="1">
        <v>80.5</v>
      </c>
      <c r="F26">
        <f t="shared" si="1"/>
        <v>1.7728408604667274</v>
      </c>
      <c r="G26">
        <f t="shared" si="11"/>
        <v>0.67</v>
      </c>
      <c r="H26" s="1">
        <v>22701</v>
      </c>
      <c r="I26">
        <f t="shared" si="2"/>
        <v>2444.8081999999999</v>
      </c>
      <c r="J26">
        <f t="shared" si="3"/>
        <v>0.42848000000000003</v>
      </c>
      <c r="K26">
        <f t="shared" si="4"/>
        <v>5.7510368945948969</v>
      </c>
      <c r="L26">
        <f t="shared" si="5"/>
        <v>29.49249689535845</v>
      </c>
      <c r="M26" s="1">
        <v>23.8</v>
      </c>
      <c r="N26" s="1">
        <v>1.2</v>
      </c>
      <c r="O26">
        <f t="shared" si="6"/>
        <v>0.80500000000000005</v>
      </c>
      <c r="P26">
        <f t="shared" si="7"/>
        <v>7.4145384152330749</v>
      </c>
      <c r="Q26" s="3">
        <v>44063</v>
      </c>
      <c r="R26">
        <f t="shared" si="8"/>
        <v>4.4487230491398444</v>
      </c>
      <c r="S26">
        <f t="shared" si="9"/>
        <v>4.448723049139844E-3</v>
      </c>
      <c r="T26">
        <f t="shared" si="0"/>
        <v>5.5875961497196446E-2</v>
      </c>
      <c r="U26" s="3">
        <v>44063</v>
      </c>
      <c r="V26">
        <f t="shared" si="10"/>
        <v>55.875961497196442</v>
      </c>
    </row>
    <row r="27" spans="1:32" x14ac:dyDescent="0.3">
      <c r="A27" s="3">
        <v>44064</v>
      </c>
      <c r="B27" s="1">
        <v>23.4</v>
      </c>
      <c r="C27" s="1">
        <v>1.1000000000000001</v>
      </c>
      <c r="D27" s="1">
        <v>23549.4</v>
      </c>
      <c r="E27" s="1">
        <v>74.400000000000006</v>
      </c>
      <c r="F27">
        <f t="shared" si="1"/>
        <v>1.7359712280239985</v>
      </c>
      <c r="G27">
        <f t="shared" si="11"/>
        <v>0.67</v>
      </c>
      <c r="H27" s="1">
        <v>23549.4</v>
      </c>
      <c r="I27">
        <f t="shared" si="2"/>
        <v>2445.7525999999998</v>
      </c>
      <c r="J27">
        <f t="shared" si="3"/>
        <v>0.41444000000000003</v>
      </c>
      <c r="K27">
        <f t="shared" si="4"/>
        <v>7.3704261070851942</v>
      </c>
      <c r="L27">
        <f t="shared" si="5"/>
        <v>28.790726980801551</v>
      </c>
      <c r="M27" s="1">
        <v>23.4</v>
      </c>
      <c r="N27" s="1">
        <v>1.1000000000000001</v>
      </c>
      <c r="O27">
        <f t="shared" si="6"/>
        <v>0.74400000000000011</v>
      </c>
      <c r="P27">
        <f t="shared" si="7"/>
        <v>7.7979797602741323</v>
      </c>
      <c r="Q27" s="3">
        <v>44064</v>
      </c>
      <c r="R27">
        <f t="shared" si="8"/>
        <v>4.6787878561644796</v>
      </c>
      <c r="S27">
        <f t="shared" si="9"/>
        <v>4.6787878561644798E-3</v>
      </c>
      <c r="T27">
        <f t="shared" si="0"/>
        <v>5.8765575473425868E-2</v>
      </c>
      <c r="U27" s="3">
        <v>44064</v>
      </c>
      <c r="V27">
        <f t="shared" si="10"/>
        <v>58.765575473425869</v>
      </c>
    </row>
    <row r="28" spans="1:32" x14ac:dyDescent="0.3">
      <c r="A28" s="3">
        <v>44065</v>
      </c>
      <c r="B28" s="1">
        <v>24.5</v>
      </c>
      <c r="C28" s="1">
        <v>1.1000000000000001</v>
      </c>
      <c r="D28" s="1">
        <v>23323.200000000001</v>
      </c>
      <c r="E28" s="1">
        <v>65.400000000000006</v>
      </c>
      <c r="F28">
        <f t="shared" si="1"/>
        <v>1.8389520394995251</v>
      </c>
      <c r="G28">
        <f t="shared" si="11"/>
        <v>0.67</v>
      </c>
      <c r="H28" s="1">
        <v>23323.200000000001</v>
      </c>
      <c r="I28">
        <f t="shared" si="2"/>
        <v>2443.1554999999998</v>
      </c>
      <c r="J28">
        <f t="shared" si="3"/>
        <v>0.41444000000000003</v>
      </c>
      <c r="K28">
        <f t="shared" si="4"/>
        <v>10.641769110194392</v>
      </c>
      <c r="L28">
        <f t="shared" si="5"/>
        <v>30.756558121949109</v>
      </c>
      <c r="M28" s="1">
        <v>24.5</v>
      </c>
      <c r="N28" s="1">
        <v>1.1000000000000001</v>
      </c>
      <c r="O28">
        <f t="shared" si="6"/>
        <v>0.65400000000000003</v>
      </c>
      <c r="P28">
        <f t="shared" si="7"/>
        <v>8.1748145882963019</v>
      </c>
      <c r="Q28" s="3">
        <v>44065</v>
      </c>
      <c r="R28">
        <f t="shared" si="8"/>
        <v>4.9048887529777812</v>
      </c>
      <c r="S28">
        <f t="shared" si="9"/>
        <v>4.9048887529777813E-3</v>
      </c>
      <c r="T28">
        <f t="shared" si="0"/>
        <v>6.1605402737400936E-2</v>
      </c>
      <c r="U28" s="3">
        <v>44065</v>
      </c>
      <c r="V28">
        <f t="shared" si="10"/>
        <v>61.605402737400937</v>
      </c>
    </row>
    <row r="29" spans="1:32" x14ac:dyDescent="0.3">
      <c r="A29" s="3">
        <v>44066</v>
      </c>
      <c r="B29" s="1">
        <v>24</v>
      </c>
      <c r="C29" s="1">
        <v>1.1000000000000001</v>
      </c>
      <c r="D29" s="1">
        <v>22963.8</v>
      </c>
      <c r="E29" s="1">
        <v>62.6</v>
      </c>
      <c r="F29">
        <f t="shared" si="1"/>
        <v>1.7915219131488456</v>
      </c>
      <c r="G29">
        <f t="shared" si="11"/>
        <v>0.67</v>
      </c>
      <c r="H29" s="1">
        <v>22963.8</v>
      </c>
      <c r="I29">
        <f t="shared" si="2"/>
        <v>2444.3359999999998</v>
      </c>
      <c r="J29">
        <f t="shared" si="3"/>
        <v>0.41444000000000003</v>
      </c>
      <c r="K29">
        <f t="shared" si="4"/>
        <v>11.163505539898669</v>
      </c>
      <c r="L29">
        <f t="shared" si="5"/>
        <v>29.848945293846707</v>
      </c>
      <c r="M29" s="1">
        <v>24</v>
      </c>
      <c r="N29" s="1">
        <v>1.1000000000000001</v>
      </c>
      <c r="O29">
        <f t="shared" si="6"/>
        <v>0.626</v>
      </c>
      <c r="P29">
        <f t="shared" si="7"/>
        <v>8.0968739189597638</v>
      </c>
      <c r="Q29" s="3">
        <v>44066</v>
      </c>
      <c r="R29">
        <f t="shared" si="8"/>
        <v>4.8581243513758583</v>
      </c>
      <c r="S29">
        <f t="shared" si="9"/>
        <v>4.8581243513758582E-3</v>
      </c>
      <c r="T29">
        <f t="shared" si="0"/>
        <v>6.1018041853280781E-2</v>
      </c>
      <c r="U29" s="11">
        <v>44066</v>
      </c>
      <c r="V29">
        <f t="shared" si="10"/>
        <v>61.018041853280785</v>
      </c>
      <c r="W29">
        <f>SUM(V26:V29)</f>
        <v>237.26498156130404</v>
      </c>
      <c r="X29">
        <v>256</v>
      </c>
      <c r="Y29">
        <f>SUM(V25:V28)</f>
        <v>240.12441705287006</v>
      </c>
    </row>
    <row r="30" spans="1:32" x14ac:dyDescent="0.3">
      <c r="A30" s="3">
        <v>44067</v>
      </c>
      <c r="B30" s="1">
        <v>23.6</v>
      </c>
      <c r="C30" s="1">
        <v>1.3</v>
      </c>
      <c r="D30" s="1">
        <v>23007</v>
      </c>
      <c r="E30" s="1">
        <v>67.7</v>
      </c>
      <c r="F30">
        <f t="shared" si="1"/>
        <v>1.7543243500016223</v>
      </c>
      <c r="G30">
        <f t="shared" si="11"/>
        <v>0.67</v>
      </c>
      <c r="H30" s="1">
        <v>23007</v>
      </c>
      <c r="I30">
        <f t="shared" si="2"/>
        <v>2445.2804000000001</v>
      </c>
      <c r="J30">
        <f t="shared" si="3"/>
        <v>0.44252000000000002</v>
      </c>
      <c r="K30">
        <f t="shared" si="4"/>
        <v>9.4121451896873509</v>
      </c>
      <c r="L30">
        <f t="shared" si="5"/>
        <v>29.139768389124928</v>
      </c>
      <c r="M30" s="1">
        <v>23.6</v>
      </c>
      <c r="N30" s="1">
        <v>1.3</v>
      </c>
      <c r="O30">
        <f t="shared" si="6"/>
        <v>0.67700000000000005</v>
      </c>
      <c r="P30">
        <f t="shared" si="7"/>
        <v>7.9595653792199181</v>
      </c>
      <c r="Q30" s="3">
        <v>44067</v>
      </c>
      <c r="R30">
        <f t="shared" si="8"/>
        <v>4.7757392275319503</v>
      </c>
      <c r="S30">
        <f t="shared" si="9"/>
        <v>4.7757392275319501E-3</v>
      </c>
      <c r="T30">
        <f t="shared" si="0"/>
        <v>5.9983284697801294E-2</v>
      </c>
      <c r="U30" s="3">
        <v>44067</v>
      </c>
      <c r="V30">
        <f t="shared" si="10"/>
        <v>59.983284697801295</v>
      </c>
    </row>
    <row r="31" spans="1:32" x14ac:dyDescent="0.3">
      <c r="A31" s="3">
        <v>44068</v>
      </c>
      <c r="B31" s="1">
        <v>23.8</v>
      </c>
      <c r="C31" s="1">
        <v>1.3</v>
      </c>
      <c r="D31" s="1">
        <v>22990.799999999999</v>
      </c>
      <c r="E31" s="1">
        <v>67.900000000000006</v>
      </c>
      <c r="F31">
        <f t="shared" si="1"/>
        <v>1.7728408604667274</v>
      </c>
      <c r="G31">
        <f t="shared" si="11"/>
        <v>0.67</v>
      </c>
      <c r="H31" s="1">
        <v>22990.799999999999</v>
      </c>
      <c r="I31">
        <f t="shared" si="2"/>
        <v>2444.8081999999999</v>
      </c>
      <c r="J31">
        <f t="shared" si="3"/>
        <v>0.44252000000000002</v>
      </c>
      <c r="K31">
        <f t="shared" si="4"/>
        <v>9.4670915034100602</v>
      </c>
      <c r="L31">
        <f t="shared" si="5"/>
        <v>29.49249689535845</v>
      </c>
      <c r="M31" s="1">
        <v>23.8</v>
      </c>
      <c r="N31" s="1">
        <v>1.3</v>
      </c>
      <c r="O31">
        <f t="shared" si="6"/>
        <v>0.67900000000000005</v>
      </c>
      <c r="P31">
        <f t="shared" si="7"/>
        <v>7.9737287545745676</v>
      </c>
      <c r="Q31" s="3">
        <v>44068</v>
      </c>
      <c r="R31">
        <f t="shared" si="8"/>
        <v>4.7842372527447408</v>
      </c>
      <c r="S31">
        <f t="shared" si="9"/>
        <v>4.7842372527447411E-3</v>
      </c>
      <c r="T31">
        <f t="shared" si="0"/>
        <v>6.0090019894473948E-2</v>
      </c>
      <c r="U31" s="3">
        <v>44068</v>
      </c>
      <c r="V31">
        <f t="shared" si="10"/>
        <v>60.090019894473947</v>
      </c>
    </row>
    <row r="32" spans="1:32" x14ac:dyDescent="0.3">
      <c r="A32" s="3">
        <v>44069</v>
      </c>
      <c r="B32" s="1">
        <v>23.3</v>
      </c>
      <c r="C32" s="1">
        <v>1.1000000000000001</v>
      </c>
      <c r="D32" s="1">
        <v>21761.4</v>
      </c>
      <c r="E32" s="1">
        <v>73.5</v>
      </c>
      <c r="F32">
        <f t="shared" si="1"/>
        <v>1.7268555787222204</v>
      </c>
      <c r="G32">
        <f t="shared" si="11"/>
        <v>0.67</v>
      </c>
      <c r="H32" s="1">
        <v>21761.4</v>
      </c>
      <c r="I32">
        <f t="shared" si="2"/>
        <v>2445.9886999999999</v>
      </c>
      <c r="J32">
        <f t="shared" si="3"/>
        <v>0.41444000000000003</v>
      </c>
      <c r="K32">
        <f t="shared" si="4"/>
        <v>7.583658369570724</v>
      </c>
      <c r="L32">
        <f t="shared" si="5"/>
        <v>28.617578753097071</v>
      </c>
      <c r="M32" s="1">
        <v>23.3</v>
      </c>
      <c r="N32" s="1">
        <v>1.1000000000000001</v>
      </c>
      <c r="O32">
        <f t="shared" si="6"/>
        <v>0.73499999999999999</v>
      </c>
      <c r="P32">
        <f t="shared" si="7"/>
        <v>7.2883942901500856</v>
      </c>
      <c r="Q32" s="3">
        <v>44069</v>
      </c>
      <c r="R32">
        <f t="shared" si="8"/>
        <v>4.373036574090051</v>
      </c>
      <c r="S32">
        <f t="shared" si="9"/>
        <v>4.373036574090051E-3</v>
      </c>
      <c r="T32">
        <f t="shared" si="0"/>
        <v>5.4925339370571043E-2</v>
      </c>
      <c r="U32" s="3">
        <v>44069</v>
      </c>
      <c r="V32">
        <f t="shared" si="10"/>
        <v>54.925339370571045</v>
      </c>
    </row>
    <row r="33" spans="1:25" x14ac:dyDescent="0.3">
      <c r="A33" s="3">
        <v>44070</v>
      </c>
      <c r="B33" s="1">
        <v>23.6</v>
      </c>
      <c r="C33" s="1">
        <v>1.1000000000000001</v>
      </c>
      <c r="D33" s="1">
        <v>22704.6</v>
      </c>
      <c r="E33" s="1">
        <v>72.099999999999994</v>
      </c>
      <c r="F33">
        <f t="shared" si="1"/>
        <v>1.7543243500016223</v>
      </c>
      <c r="G33">
        <f t="shared" si="11"/>
        <v>0.67</v>
      </c>
      <c r="H33" s="1">
        <v>22704.6</v>
      </c>
      <c r="I33">
        <f t="shared" si="2"/>
        <v>2445.2804000000001</v>
      </c>
      <c r="J33">
        <f t="shared" si="3"/>
        <v>0.41444000000000003</v>
      </c>
      <c r="K33">
        <f t="shared" si="4"/>
        <v>8.1299953805658554</v>
      </c>
      <c r="L33">
        <f t="shared" si="5"/>
        <v>29.139768389124928</v>
      </c>
      <c r="M33" s="1">
        <v>23.6</v>
      </c>
      <c r="N33" s="1">
        <v>1.1000000000000001</v>
      </c>
      <c r="O33">
        <f t="shared" si="6"/>
        <v>0.72099999999999997</v>
      </c>
      <c r="P33">
        <f t="shared" si="7"/>
        <v>7.6501807444751968</v>
      </c>
      <c r="Q33" s="3">
        <v>44070</v>
      </c>
      <c r="R33">
        <f t="shared" si="8"/>
        <v>4.5901084466851181</v>
      </c>
      <c r="S33">
        <f t="shared" si="9"/>
        <v>4.5901084466851184E-3</v>
      </c>
      <c r="T33">
        <f t="shared" si="0"/>
        <v>5.7651762090365093E-2</v>
      </c>
      <c r="U33" s="11">
        <v>44070</v>
      </c>
      <c r="V33">
        <f t="shared" si="10"/>
        <v>57.651762090365089</v>
      </c>
      <c r="W33">
        <f>SUM(V30:V33)</f>
        <v>232.65040605321136</v>
      </c>
      <c r="X33">
        <v>252</v>
      </c>
      <c r="Y33">
        <f>SUM(V29:V32)</f>
        <v>236.01668581612708</v>
      </c>
    </row>
    <row r="34" spans="1:25" x14ac:dyDescent="0.3">
      <c r="A34" s="3">
        <v>44071</v>
      </c>
      <c r="B34" s="1">
        <v>22.6</v>
      </c>
      <c r="C34" s="1">
        <v>1.2</v>
      </c>
      <c r="D34" s="1">
        <v>22496.400000000001</v>
      </c>
      <c r="E34" s="1">
        <v>73.400000000000006</v>
      </c>
      <c r="F34">
        <f t="shared" si="1"/>
        <v>1.6641697478450101</v>
      </c>
      <c r="G34">
        <f t="shared" si="11"/>
        <v>0.67</v>
      </c>
      <c r="H34" s="1">
        <v>22496.400000000001</v>
      </c>
      <c r="I34">
        <f t="shared" si="2"/>
        <v>2447.6414</v>
      </c>
      <c r="J34">
        <f t="shared" si="3"/>
        <v>0.42848000000000003</v>
      </c>
      <c r="K34">
        <f t="shared" si="4"/>
        <v>7.2965886697386964</v>
      </c>
      <c r="L34">
        <f t="shared" si="5"/>
        <v>27.43078447270187</v>
      </c>
      <c r="M34" s="1">
        <v>22.6</v>
      </c>
      <c r="N34" s="1">
        <v>1.2</v>
      </c>
      <c r="O34">
        <f t="shared" si="6"/>
        <v>0.7340000000000001</v>
      </c>
      <c r="P34">
        <f t="shared" si="7"/>
        <v>7.4502668340583496</v>
      </c>
      <c r="Q34" s="3">
        <v>44071</v>
      </c>
      <c r="R34">
        <f t="shared" si="8"/>
        <v>4.4701601004350096</v>
      </c>
      <c r="S34">
        <f t="shared" si="9"/>
        <v>4.4701601004350092E-3</v>
      </c>
      <c r="T34">
        <f t="shared" si="0"/>
        <v>5.6145210861463721E-2</v>
      </c>
      <c r="U34" s="3">
        <v>44071</v>
      </c>
      <c r="V34">
        <f t="shared" si="10"/>
        <v>56.145210861463724</v>
      </c>
    </row>
    <row r="35" spans="1:25" x14ac:dyDescent="0.3">
      <c r="A35" s="3">
        <v>44072</v>
      </c>
      <c r="B35" s="1">
        <v>22.1</v>
      </c>
      <c r="C35" s="1">
        <v>1</v>
      </c>
      <c r="D35" s="1">
        <v>22621.8</v>
      </c>
      <c r="E35" s="1">
        <v>73.7</v>
      </c>
      <c r="F35">
        <f t="shared" si="1"/>
        <v>1.6205797744929376</v>
      </c>
      <c r="G35">
        <f t="shared" si="11"/>
        <v>0.67</v>
      </c>
      <c r="H35" s="1">
        <v>22621.8</v>
      </c>
      <c r="I35">
        <f t="shared" si="2"/>
        <v>2448.8218999999999</v>
      </c>
      <c r="J35">
        <f t="shared" si="3"/>
        <v>0.40040000000000003</v>
      </c>
      <c r="K35">
        <f t="shared" si="4"/>
        <v>6.9983257289585907</v>
      </c>
      <c r="L35">
        <f t="shared" si="5"/>
        <v>26.609603532161938</v>
      </c>
      <c r="M35" s="1">
        <v>22.1</v>
      </c>
      <c r="N35" s="1">
        <v>1</v>
      </c>
      <c r="O35">
        <f t="shared" si="6"/>
        <v>0.73699999999999999</v>
      </c>
      <c r="P35">
        <f t="shared" si="7"/>
        <v>7.3553723033380169</v>
      </c>
      <c r="Q35" s="3">
        <v>44072</v>
      </c>
      <c r="R35">
        <f t="shared" si="8"/>
        <v>4.4132233820028102</v>
      </c>
      <c r="S35">
        <f t="shared" si="9"/>
        <v>4.4132233820028104E-3</v>
      </c>
      <c r="T35">
        <f t="shared" si="0"/>
        <v>5.54300856779553E-2</v>
      </c>
      <c r="U35" s="3">
        <v>44072</v>
      </c>
      <c r="V35">
        <f t="shared" si="10"/>
        <v>55.430085677955297</v>
      </c>
    </row>
    <row r="36" spans="1:25" x14ac:dyDescent="0.3">
      <c r="A36" s="3">
        <v>44073</v>
      </c>
      <c r="B36" s="1">
        <v>24.2</v>
      </c>
      <c r="C36" s="1">
        <v>1.1000000000000001</v>
      </c>
      <c r="D36" s="1">
        <v>24727.8</v>
      </c>
      <c r="E36" s="1">
        <v>70.2</v>
      </c>
      <c r="F36">
        <f t="shared" si="1"/>
        <v>1.8103686674367609</v>
      </c>
      <c r="G36">
        <f t="shared" si="11"/>
        <v>0.67</v>
      </c>
      <c r="H36" s="1">
        <v>24727.8</v>
      </c>
      <c r="I36">
        <f t="shared" si="2"/>
        <v>2443.8638000000001</v>
      </c>
      <c r="J36">
        <f t="shared" si="3"/>
        <v>0.41444000000000003</v>
      </c>
      <c r="K36">
        <f t="shared" si="4"/>
        <v>9.0023256898561677</v>
      </c>
      <c r="L36">
        <f t="shared" si="5"/>
        <v>30.209146610255598</v>
      </c>
      <c r="M36" s="1">
        <v>24.2</v>
      </c>
      <c r="N36" s="1">
        <v>1.1000000000000001</v>
      </c>
      <c r="O36">
        <f t="shared" si="6"/>
        <v>0.70200000000000007</v>
      </c>
      <c r="P36">
        <f t="shared" si="7"/>
        <v>8.3929505089525644</v>
      </c>
      <c r="Q36" s="3">
        <v>44073</v>
      </c>
      <c r="R36">
        <f t="shared" si="8"/>
        <v>5.0357703053715381</v>
      </c>
      <c r="S36">
        <f t="shared" si="9"/>
        <v>5.0357703053715381E-3</v>
      </c>
      <c r="T36">
        <f t="shared" si="0"/>
        <v>6.3249275035466526E-2</v>
      </c>
      <c r="U36" s="3">
        <v>44073</v>
      </c>
      <c r="V36">
        <f t="shared" si="10"/>
        <v>63.249275035466525</v>
      </c>
    </row>
    <row r="37" spans="1:25" ht="15" thickBot="1" x14ac:dyDescent="0.35">
      <c r="A37" s="4">
        <v>44074</v>
      </c>
      <c r="B37" s="2">
        <v>23.1</v>
      </c>
      <c r="C37" s="2">
        <v>1</v>
      </c>
      <c r="D37" s="2">
        <v>22068</v>
      </c>
      <c r="E37" s="2">
        <v>77.5</v>
      </c>
      <c r="F37">
        <f t="shared" si="1"/>
        <v>1.708745388585093</v>
      </c>
      <c r="G37">
        <f t="shared" si="11"/>
        <v>0.67</v>
      </c>
      <c r="H37" s="2">
        <v>22068</v>
      </c>
      <c r="I37">
        <f t="shared" si="2"/>
        <v>2446.4609</v>
      </c>
      <c r="J37">
        <f t="shared" si="3"/>
        <v>0.40040000000000003</v>
      </c>
      <c r="K37">
        <f t="shared" si="4"/>
        <v>6.3616515762320738</v>
      </c>
      <c r="L37">
        <f t="shared" si="5"/>
        <v>28.274007005475887</v>
      </c>
      <c r="M37" s="2">
        <v>23.1</v>
      </c>
      <c r="N37" s="2">
        <v>1</v>
      </c>
      <c r="O37">
        <f t="shared" si="6"/>
        <v>0.77500000000000002</v>
      </c>
      <c r="P37">
        <f t="shared" si="7"/>
        <v>7.1971365599106711</v>
      </c>
      <c r="Q37" s="4">
        <v>44074</v>
      </c>
      <c r="R37">
        <f t="shared" si="8"/>
        <v>4.3182819359464029</v>
      </c>
      <c r="S37">
        <f t="shared" si="9"/>
        <v>4.318281935946403E-3</v>
      </c>
      <c r="T37">
        <f t="shared" si="0"/>
        <v>5.4237621115486821E-2</v>
      </c>
      <c r="U37" s="12">
        <v>44074</v>
      </c>
      <c r="V37">
        <f t="shared" si="10"/>
        <v>54.237621115486824</v>
      </c>
      <c r="W37">
        <f>SUM(V34:V37)</f>
        <v>229.06219269037237</v>
      </c>
      <c r="X37">
        <v>308</v>
      </c>
      <c r="Y37">
        <f>SUM(V33:V36)</f>
        <v>232.47633366525065</v>
      </c>
    </row>
    <row r="39" spans="1:25" x14ac:dyDescent="0.3">
      <c r="W39">
        <f>SUM(W37,W33,W29,W25,W19,W15,W11,W7)</f>
        <v>2087.0021647728045</v>
      </c>
      <c r="Y39">
        <f>SUM(Y11:Y37)</f>
        <v>1837.1707637030358</v>
      </c>
    </row>
    <row r="40" spans="1:25" x14ac:dyDescent="0.3">
      <c r="W40">
        <f>W39-1891.408385</f>
        <v>195.59377977280451</v>
      </c>
    </row>
  </sheetData>
  <autoFilter ref="B3:B37" xr:uid="{29E479A6-BF97-479B-BF43-CC2ED1506AD4}"/>
  <mergeCells count="2">
    <mergeCell ref="A1:E1"/>
    <mergeCell ref="AC7:AD7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2020-11-19T18:31:49Z</dcterms:created>
  <dcterms:modified xsi:type="dcterms:W3CDTF">2020-11-29T17:07:01Z</dcterms:modified>
</cp:coreProperties>
</file>